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28755" windowHeight="11835"/>
  </bookViews>
  <sheets>
    <sheet name="Прейскурант цен" sheetId="1" r:id="rId1"/>
  </sheets>
  <externalReferences>
    <externalReference r:id="rId2"/>
  </externalReferences>
  <definedNames>
    <definedName name="_xlnm.Print_Area" localSheetId="0">'Прейскурант цен'!$A$1:$I$78</definedName>
  </definedNames>
  <calcPr calcId="125725"/>
</workbook>
</file>

<file path=xl/calcChain.xml><?xml version="1.0" encoding="utf-8"?>
<calcChain xmlns="http://schemas.openxmlformats.org/spreadsheetml/2006/main">
  <c r="F13" i="1"/>
  <c r="G13" s="1"/>
  <c r="H13"/>
  <c r="F14"/>
  <c r="E14" s="1"/>
  <c r="E16"/>
  <c r="F16"/>
  <c r="G16"/>
  <c r="F17"/>
  <c r="E17" s="1"/>
  <c r="G18"/>
  <c r="F19"/>
  <c r="E19" s="1"/>
  <c r="F20"/>
  <c r="E20" s="1"/>
  <c r="G20"/>
  <c r="R20" s="1"/>
  <c r="H20"/>
  <c r="E21"/>
  <c r="F22"/>
  <c r="E22" s="1"/>
  <c r="G22"/>
  <c r="I22"/>
  <c r="F23"/>
  <c r="E23" s="1"/>
  <c r="G23"/>
  <c r="I23"/>
  <c r="F24"/>
  <c r="E24" s="1"/>
  <c r="G24"/>
  <c r="I24"/>
  <c r="F25"/>
  <c r="E25" s="1"/>
  <c r="G25"/>
  <c r="I25"/>
  <c r="F26"/>
  <c r="E26" s="1"/>
  <c r="G26"/>
  <c r="I26"/>
  <c r="F27"/>
  <c r="G27" s="1"/>
  <c r="H27"/>
  <c r="F28"/>
  <c r="E28" s="1"/>
  <c r="H28"/>
  <c r="F29"/>
  <c r="G29" s="1"/>
  <c r="E30"/>
  <c r="F30"/>
  <c r="G30"/>
  <c r="R30" s="1"/>
  <c r="F31"/>
  <c r="E31" s="1"/>
  <c r="E32"/>
  <c r="F32"/>
  <c r="G32"/>
  <c r="R32" s="1"/>
  <c r="H32"/>
  <c r="P32"/>
  <c r="F33"/>
  <c r="E33" s="1"/>
  <c r="G33"/>
  <c r="R33" s="1"/>
  <c r="H33"/>
  <c r="E34"/>
  <c r="F34"/>
  <c r="G34"/>
  <c r="P34" s="1"/>
  <c r="R34"/>
  <c r="F35"/>
  <c r="G35" s="1"/>
  <c r="F36"/>
  <c r="E36" s="1"/>
  <c r="G36"/>
  <c r="R36" s="1"/>
  <c r="H36"/>
  <c r="E37"/>
  <c r="F37"/>
  <c r="G37"/>
  <c r="R37" s="1"/>
  <c r="H37"/>
  <c r="P37"/>
  <c r="F39"/>
  <c r="E39" s="1"/>
  <c r="G39"/>
  <c r="F40"/>
  <c r="E40" s="1"/>
  <c r="G40"/>
  <c r="E42"/>
  <c r="F42"/>
  <c r="G42"/>
  <c r="R42" s="1"/>
  <c r="H42"/>
  <c r="P42"/>
  <c r="F43"/>
  <c r="E43" s="1"/>
  <c r="G43"/>
  <c r="R43" s="1"/>
  <c r="H43"/>
  <c r="E44"/>
  <c r="F44"/>
  <c r="G44"/>
  <c r="I44"/>
  <c r="E45"/>
  <c r="F45"/>
  <c r="G45"/>
  <c r="I45"/>
  <c r="E46"/>
  <c r="F46"/>
  <c r="G46"/>
  <c r="I46"/>
  <c r="E47"/>
  <c r="F47"/>
  <c r="G47"/>
  <c r="F48"/>
  <c r="G48"/>
  <c r="F49"/>
  <c r="G49" s="1"/>
  <c r="I49"/>
  <c r="F50"/>
  <c r="G50" s="1"/>
  <c r="I50"/>
  <c r="F51"/>
  <c r="G51" s="1"/>
  <c r="I51"/>
  <c r="F52"/>
  <c r="G52" s="1"/>
  <c r="I52"/>
  <c r="F53"/>
  <c r="G53" s="1"/>
  <c r="H53"/>
  <c r="F54"/>
  <c r="E54" s="1"/>
  <c r="H54"/>
  <c r="F55"/>
  <c r="G55" s="1"/>
  <c r="H55"/>
  <c r="F56"/>
  <c r="E56" s="1"/>
  <c r="I56"/>
  <c r="F57"/>
  <c r="E57" s="1"/>
  <c r="I57"/>
  <c r="F58"/>
  <c r="E58" s="1"/>
  <c r="H58"/>
  <c r="F59"/>
  <c r="G59" s="1"/>
  <c r="H59"/>
  <c r="F60"/>
  <c r="E60" s="1"/>
  <c r="H60"/>
  <c r="F61"/>
  <c r="G61" s="1"/>
  <c r="H61"/>
  <c r="G62"/>
  <c r="P62" s="1"/>
  <c r="I62"/>
  <c r="E63"/>
  <c r="F63"/>
  <c r="G63"/>
  <c r="R63" s="1"/>
  <c r="H63"/>
  <c r="E64"/>
  <c r="F64"/>
  <c r="G64"/>
  <c r="R64" s="1"/>
  <c r="H64"/>
  <c r="P64"/>
  <c r="E65"/>
  <c r="F65"/>
  <c r="G65"/>
  <c r="R65" s="1"/>
  <c r="H65"/>
  <c r="E66"/>
  <c r="F66"/>
  <c r="G66"/>
  <c r="R66" s="1"/>
  <c r="H66"/>
  <c r="P66"/>
  <c r="E67"/>
  <c r="R67" s="1"/>
  <c r="E68"/>
  <c r="F68"/>
  <c r="G68"/>
  <c r="R68" s="1"/>
  <c r="H68"/>
  <c r="P68"/>
  <c r="E69"/>
  <c r="H69"/>
  <c r="R69"/>
  <c r="E70"/>
  <c r="G70"/>
  <c r="I70"/>
  <c r="E71"/>
  <c r="F71"/>
  <c r="G71"/>
  <c r="R71" s="1"/>
  <c r="H71"/>
  <c r="P71"/>
  <c r="F73"/>
  <c r="E73" s="1"/>
  <c r="G73"/>
  <c r="R73" s="1"/>
  <c r="H73"/>
  <c r="E74"/>
  <c r="F74"/>
  <c r="G74"/>
  <c r="R74" s="1"/>
  <c r="H74"/>
  <c r="P74"/>
  <c r="P29" l="1"/>
  <c r="R29"/>
  <c r="R27"/>
  <c r="P27"/>
  <c r="R13"/>
  <c r="P13"/>
  <c r="P35"/>
  <c r="R35"/>
  <c r="R61"/>
  <c r="P61"/>
  <c r="R59"/>
  <c r="P59"/>
  <c r="R55"/>
  <c r="P55"/>
  <c r="R53"/>
  <c r="P53"/>
  <c r="E61"/>
  <c r="G60"/>
  <c r="E59"/>
  <c r="G58"/>
  <c r="G57"/>
  <c r="G56"/>
  <c r="E55"/>
  <c r="G54"/>
  <c r="E53"/>
  <c r="E52"/>
  <c r="E51"/>
  <c r="E50"/>
  <c r="E49"/>
  <c r="E35"/>
  <c r="G31"/>
  <c r="P30"/>
  <c r="E29"/>
  <c r="G28"/>
  <c r="E27"/>
  <c r="G19"/>
  <c r="G17"/>
  <c r="G14"/>
  <c r="E13"/>
  <c r="P73"/>
  <c r="P65"/>
  <c r="P63"/>
  <c r="P43"/>
  <c r="P36"/>
  <c r="P33"/>
  <c r="P20"/>
  <c r="P60" l="1"/>
  <c r="R60"/>
  <c r="R31"/>
  <c r="P31"/>
  <c r="R14"/>
  <c r="P14"/>
  <c r="P28"/>
  <c r="R28"/>
  <c r="P54"/>
  <c r="R54"/>
  <c r="P58"/>
  <c r="R58"/>
</calcChain>
</file>

<file path=xl/comments1.xml><?xml version="1.0" encoding="utf-8"?>
<comments xmlns="http://schemas.openxmlformats.org/spreadsheetml/2006/main">
  <authors>
    <author>ruzhnikova</author>
  </authors>
  <commentList>
    <comment ref="C38" authorId="0">
      <text>
        <r>
          <rPr>
            <b/>
            <sz val="9"/>
            <color indexed="81"/>
            <rFont val="Tahoma"/>
            <family val="2"/>
            <charset val="204"/>
          </rPr>
          <t>ruzhnikova:</t>
        </r>
        <r>
          <rPr>
            <sz val="9"/>
            <color indexed="81"/>
            <rFont val="Tahoma"/>
            <family val="2"/>
            <charset val="204"/>
          </rPr>
          <t xml:space="preserve">
продана</t>
        </r>
      </text>
    </comment>
    <comment ref="B70" authorId="0">
      <text>
        <r>
          <rPr>
            <b/>
            <sz val="9"/>
            <color indexed="81"/>
            <rFont val="Tahoma"/>
            <family val="2"/>
            <charset val="204"/>
          </rPr>
          <t>ruzhnikova:</t>
        </r>
        <r>
          <rPr>
            <sz val="9"/>
            <color indexed="81"/>
            <rFont val="Tahoma"/>
            <family val="2"/>
            <charset val="204"/>
          </rPr>
          <t xml:space="preserve">
продана</t>
        </r>
      </text>
    </comment>
  </commentList>
</comments>
</file>

<file path=xl/sharedStrings.xml><?xml version="1.0" encoding="utf-8"?>
<sst xmlns="http://schemas.openxmlformats.org/spreadsheetml/2006/main" count="169" uniqueCount="160">
  <si>
    <t>Парфентьев М.В.</t>
  </si>
  <si>
    <t>Начальник ЦТО</t>
  </si>
  <si>
    <t>Ружникова С.А.</t>
  </si>
  <si>
    <t>Начальник  ПЭО</t>
  </si>
  <si>
    <t>Электростанция дизельная ТСС ЭД-100С-Т400-1РПМ11</t>
  </si>
  <si>
    <t>31</t>
  </si>
  <si>
    <t>76-62 РУ 38</t>
  </si>
  <si>
    <t>Электростанция  передвижная РПМ  2 ЭД-100/Т400</t>
  </si>
  <si>
    <t>30</t>
  </si>
  <si>
    <t xml:space="preserve"> 9322 РВ 38</t>
  </si>
  <si>
    <t>Погрузчик фронтальный ТО 18 Б.3</t>
  </si>
  <si>
    <t>29</t>
  </si>
  <si>
    <t>32</t>
  </si>
  <si>
    <t>При резке  грунта  в зимний период   +  700,00 руб за метр к стоимости  1 часа  (с ноября - март)</t>
  </si>
  <si>
    <t xml:space="preserve"> 10-50 РО 38 </t>
  </si>
  <si>
    <t>Трактор МТЗ-82.I-YI "Беларус" (бара), стоимость работы за 1 час</t>
  </si>
  <si>
    <t>28</t>
  </si>
  <si>
    <t>б/н</t>
  </si>
  <si>
    <t>Шасси самоходное ВТЗ-30 СШ</t>
  </si>
  <si>
    <t>27</t>
  </si>
  <si>
    <t>7527  РТ 38</t>
  </si>
  <si>
    <t>Экскаватор (погрузчик) JCB 4 CXS - 4WSSM с гидромолотом</t>
  </si>
  <si>
    <t>26</t>
  </si>
  <si>
    <t>???</t>
  </si>
  <si>
    <t>7556 РТ 38</t>
  </si>
  <si>
    <t>Автогрейдер ГС -18.05</t>
  </si>
  <si>
    <t xml:space="preserve">Н 163 ВС 38 </t>
  </si>
  <si>
    <t>Кран автомобильный КС 35715-1 на базе МАЗ 5337, г/п 14 тн</t>
  </si>
  <si>
    <t>25</t>
  </si>
  <si>
    <t>Сварочное устройство САГ АДД</t>
  </si>
  <si>
    <t>24</t>
  </si>
  <si>
    <t>Компрессор  AIRMAN  PDS175S  передвижной</t>
  </si>
  <si>
    <t>23</t>
  </si>
  <si>
    <t>А/машина горизонтально- направленного бурения DW/ТХС DDW 200</t>
  </si>
  <si>
    <t>22</t>
  </si>
  <si>
    <t>Н 388 ВС38</t>
  </si>
  <si>
    <t>А/машина   МАЗ   5551, полуприцеп г/п 11 тн</t>
  </si>
  <si>
    <t>21</t>
  </si>
  <si>
    <t>В 367 АМ38,                У 927 ММ 38</t>
  </si>
  <si>
    <t>А/машина  КАМАЗ 55111,  КАМАЗ 5410,  самосвал</t>
  </si>
  <si>
    <t>20</t>
  </si>
  <si>
    <t>У 927ММ 38</t>
  </si>
  <si>
    <t>А/машина   КамАЗ  5410 (тягач)</t>
  </si>
  <si>
    <t>В 367АМ38</t>
  </si>
  <si>
    <t>А/машина   КамАЗ  55111</t>
  </si>
  <si>
    <t>В 302АМ 38</t>
  </si>
  <si>
    <t>А/машина   ЗИЛ 431412 автомастерская</t>
  </si>
  <si>
    <t>19</t>
  </si>
  <si>
    <t>М 304 МК 38</t>
  </si>
  <si>
    <t xml:space="preserve">А/машина   КАМАЗ КО-505 А  вакуумная, объем 10м3     </t>
  </si>
  <si>
    <t>18</t>
  </si>
  <si>
    <t xml:space="preserve">У 854 ММ38, 3975 ИРС38,         К 465 НЕ38,       К 806 ЕЕ38,      Н 776 ОК38   А 065 ВС38,        А 485 ЕА38 </t>
  </si>
  <si>
    <t>Вакуумные машины :  ГАЗ 5312, ГАЗ   5307, ЗИЛ КО-510, ЗИЛ-433362, ГАЗ-САЗ 39014-10, ГАЗ КО- 503В-2</t>
  </si>
  <si>
    <t>17</t>
  </si>
  <si>
    <t>К 806 ЕЕ 38,      Н 776 ОК 38,</t>
  </si>
  <si>
    <t xml:space="preserve">Ас/машины:  ЗИЛ 431412, ЗИЛ КО-510, ЗИЛ-433362 </t>
  </si>
  <si>
    <t>Н 776 ОК 38</t>
  </si>
  <si>
    <t>А/машина   ЗИЛ КО-510  илосос</t>
  </si>
  <si>
    <t>К 806 ЕЕ 38</t>
  </si>
  <si>
    <t xml:space="preserve">А/машина   ЗИЛ 431412   илосос  </t>
  </si>
  <si>
    <t xml:space="preserve">У 854 ММ38, 3975  ИРС  ,       К 465 НЕ38, А 065 ВС,         А 485 ЕА </t>
  </si>
  <si>
    <t>Ас/машины: ГАЗ 5312, ГАЗ 3307, ГАЗ 53, ГАЗ-САЗ 39014, ГАЗ  КО503В-2</t>
  </si>
  <si>
    <t>40-40-60</t>
  </si>
  <si>
    <t>А 065 ВС</t>
  </si>
  <si>
    <t>А/машина ГАЗ-САЗ 39014-10 (АС машина)</t>
  </si>
  <si>
    <t>новая</t>
  </si>
  <si>
    <t>А 485Е А</t>
  </si>
  <si>
    <t>А/машина    ГАЗ КО503В-2   (АС машина )</t>
  </si>
  <si>
    <t>К 465 НЕ 38</t>
  </si>
  <si>
    <t>А/машина    ГАЗ   5307  (АС машина )</t>
  </si>
  <si>
    <t xml:space="preserve">3975 ИРС </t>
  </si>
  <si>
    <t>А/машина    ГАЗ  5312        (АС машина )</t>
  </si>
  <si>
    <t>У 854 ММ38</t>
  </si>
  <si>
    <t>А/машина    ГАЗ 5312    (АС машина )</t>
  </si>
  <si>
    <t>Х 742 АТ 38</t>
  </si>
  <si>
    <t xml:space="preserve">Автомашина гидропромывочная:  ЗИЛ 494560 </t>
  </si>
  <si>
    <t>16</t>
  </si>
  <si>
    <t xml:space="preserve">Х 645 АТ38,    Х 657 АТ38,      </t>
  </si>
  <si>
    <t>Автомашины поливомоечные: ЗИЛ  431412, ЗИЛ  4318101</t>
  </si>
  <si>
    <t>15</t>
  </si>
  <si>
    <t>Х 657 АТ 38</t>
  </si>
  <si>
    <t>А/машина   ЗИЛ  4318101   (поливомоечная)</t>
  </si>
  <si>
    <t>Х  645 АТ38</t>
  </si>
  <si>
    <t xml:space="preserve">А/машина   ЗИЛ  431412     (поливомоечная) </t>
  </si>
  <si>
    <t>А 105 ВС 38</t>
  </si>
  <si>
    <t>Автомашина ГАЗ -2752 "Соболь"</t>
  </si>
  <si>
    <t>14</t>
  </si>
  <si>
    <t>Х 574АТ38</t>
  </si>
  <si>
    <t>Автомашина ГАЗ 66</t>
  </si>
  <si>
    <t>13</t>
  </si>
  <si>
    <t xml:space="preserve">С 325 ОА38  </t>
  </si>
  <si>
    <t xml:space="preserve">Автомашина ГАЗ   5201 </t>
  </si>
  <si>
    <t>12</t>
  </si>
  <si>
    <t>В 160  АМ38</t>
  </si>
  <si>
    <t xml:space="preserve">Автомашина ГАЗ  3307 </t>
  </si>
  <si>
    <t>11</t>
  </si>
  <si>
    <t>Е 613 НК38</t>
  </si>
  <si>
    <t>10</t>
  </si>
  <si>
    <t>Е 872 ХА38</t>
  </si>
  <si>
    <t xml:space="preserve">Автомашина "Чайка -сервис 27842 С"  кран-манипулятор                                                    </t>
  </si>
  <si>
    <t>9</t>
  </si>
  <si>
    <t>Х 588АТ38</t>
  </si>
  <si>
    <t xml:space="preserve">Автомашина ГАЗ-330210 </t>
  </si>
  <si>
    <t>8</t>
  </si>
  <si>
    <t xml:space="preserve">У 547 РА38 </t>
  </si>
  <si>
    <t>Автомашина ГАЗ 2705  газель</t>
  </si>
  <si>
    <t>7</t>
  </si>
  <si>
    <t xml:space="preserve">У 792ММ38 </t>
  </si>
  <si>
    <t>Автомашина ГАЗ 2705 фургон  газель</t>
  </si>
  <si>
    <t>6</t>
  </si>
  <si>
    <t>Е 751 НТ 138</t>
  </si>
  <si>
    <t>Автомашина ГАЗ GAZelle NEXT фургон</t>
  </si>
  <si>
    <t>5</t>
  </si>
  <si>
    <t xml:space="preserve">В 338 АМ38,        Н 608 ОУ38,   Н 605 ОУ38,   Н 602 ОУ38,  </t>
  </si>
  <si>
    <t>Атомашины: УАЗ-3303, УАЗ - 390902, УАЗ - 396252-03, УАЗ -3741-210</t>
  </si>
  <si>
    <t>4</t>
  </si>
  <si>
    <t>Т 331 РН38</t>
  </si>
  <si>
    <t>Автомашина УАЗ-390994</t>
  </si>
  <si>
    <t>Н 602 ОУ38</t>
  </si>
  <si>
    <t xml:space="preserve">Автомашина УАЗ -3741-210 </t>
  </si>
  <si>
    <t xml:space="preserve"> Н 605 ОУ 38</t>
  </si>
  <si>
    <t xml:space="preserve">Автомашина УАЗ - 396252-03  </t>
  </si>
  <si>
    <t xml:space="preserve"> Н 608 ОУ 38</t>
  </si>
  <si>
    <t xml:space="preserve">Автомашина УАЗ - 390902 </t>
  </si>
  <si>
    <t xml:space="preserve">  В 338АМ</t>
  </si>
  <si>
    <t>Автомашина УАЗ-3303</t>
  </si>
  <si>
    <t>У786ММ38</t>
  </si>
  <si>
    <t>Автобус ПАЗ 3205</t>
  </si>
  <si>
    <t>3</t>
  </si>
  <si>
    <t xml:space="preserve"> Р 024  НР38</t>
  </si>
  <si>
    <t>Автобус       ПАЗ 32051R</t>
  </si>
  <si>
    <t>У 786ММ38</t>
  </si>
  <si>
    <t>Автобус       ПАЗ 320500</t>
  </si>
  <si>
    <t>Х 481МА38</t>
  </si>
  <si>
    <t xml:space="preserve">Автомашина  ИЖ  2717-220  </t>
  </si>
  <si>
    <t>Н 746 АХ</t>
  </si>
  <si>
    <t>Автомашина  DATSUN</t>
  </si>
  <si>
    <t>2</t>
  </si>
  <si>
    <r>
      <t xml:space="preserve">С 077 ОА </t>
    </r>
    <r>
      <rPr>
        <sz val="8"/>
        <rFont val="Times New Roman"/>
        <family val="1"/>
        <charset val="204"/>
      </rPr>
      <t>38</t>
    </r>
  </si>
  <si>
    <t>Автомашина RENAULT  LOGAN</t>
  </si>
  <si>
    <t>1</t>
  </si>
  <si>
    <t>%</t>
  </si>
  <si>
    <t>2023г нас с ндс</t>
  </si>
  <si>
    <t xml:space="preserve">руб./маш.час с НДС </t>
  </si>
  <si>
    <t xml:space="preserve">руб./маш.час без НДС </t>
  </si>
  <si>
    <t xml:space="preserve">руб./ маш.час без НДС </t>
  </si>
  <si>
    <t xml:space="preserve">руб./маш.час </t>
  </si>
  <si>
    <t xml:space="preserve">ипц </t>
  </si>
  <si>
    <t>Для организаций,                                                                                                                                                                                            не  финансируемых из средств бюджетов различных уровней</t>
  </si>
  <si>
    <t xml:space="preserve">Для  населения  и  бюджетных организаций </t>
  </si>
  <si>
    <t>Для            собственных нужд</t>
  </si>
  <si>
    <t>Гос.номер</t>
  </si>
  <si>
    <t>Наименование ТС</t>
  </si>
  <si>
    <t>№ п/п</t>
  </si>
  <si>
    <t xml:space="preserve">с 1 января 2024 года </t>
  </si>
  <si>
    <t xml:space="preserve">Муниципального унитарного  предприятия  "Водоканал" </t>
  </si>
  <si>
    <t>Прейскурант цен на транспортные услуги</t>
  </si>
  <si>
    <t>Баймашев Ю.Н.</t>
  </si>
  <si>
    <t xml:space="preserve">Директор МУП "Водоканал </t>
  </si>
  <si>
    <t>Утверждаю: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</si>
</sst>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"/>
      <family val="2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7" fillId="0" borderId="0"/>
    <xf numFmtId="0" fontId="15" fillId="0" borderId="0">
      <alignment horizontal="left"/>
    </xf>
  </cellStyleXfs>
  <cellXfs count="156">
    <xf numFmtId="0" fontId="0" fillId="0" borderId="0" xfId="0"/>
    <xf numFmtId="0" fontId="0" fillId="0" borderId="0" xfId="0" applyFill="1"/>
    <xf numFmtId="164" fontId="0" fillId="0" borderId="0" xfId="0" applyNumberFormat="1" applyAlignment="1">
      <alignment vertical="center"/>
    </xf>
    <xf numFmtId="0" fontId="0" fillId="2" borderId="0" xfId="0" applyFill="1"/>
    <xf numFmtId="4" fontId="0" fillId="0" borderId="0" xfId="0" applyNumberFormat="1"/>
    <xf numFmtId="0" fontId="1" fillId="0" borderId="0" xfId="0" applyFont="1" applyFill="1" applyAlignment="1"/>
    <xf numFmtId="0" fontId="0" fillId="0" borderId="0" xfId="0" applyFill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1" fillId="0" borderId="0" xfId="0" applyFont="1" applyFill="1" applyBorder="1" applyAlignment="1"/>
    <xf numFmtId="0" fontId="0" fillId="0" borderId="0" xfId="0" applyFill="1" applyBorder="1" applyAlignment="1">
      <alignment horizontal="right"/>
    </xf>
    <xf numFmtId="2" fontId="0" fillId="0" borderId="0" xfId="0" applyNumberFormat="1"/>
    <xf numFmtId="2" fontId="0" fillId="0" borderId="0" xfId="0" applyNumberFormat="1" applyFill="1"/>
    <xf numFmtId="164" fontId="0" fillId="0" borderId="0" xfId="0" applyNumberFormat="1" applyFill="1" applyAlignment="1">
      <alignment vertical="center"/>
    </xf>
    <xf numFmtId="4" fontId="0" fillId="0" borderId="0" xfId="0" applyNumberFormat="1" applyFill="1"/>
    <xf numFmtId="0" fontId="0" fillId="0" borderId="0" xfId="0" applyFill="1" applyBorder="1"/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2" fontId="2" fillId="0" borderId="0" xfId="0" applyNumberFormat="1" applyFont="1" applyFill="1"/>
    <xf numFmtId="164" fontId="2" fillId="0" borderId="0" xfId="0" applyNumberFormat="1" applyFont="1" applyFill="1" applyAlignment="1">
      <alignment vertical="center"/>
    </xf>
    <xf numFmtId="0" fontId="2" fillId="2" borderId="0" xfId="0" applyFont="1" applyFill="1" applyBorder="1"/>
    <xf numFmtId="4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4" fillId="0" borderId="0" xfId="0" applyFont="1" applyFill="1"/>
    <xf numFmtId="2" fontId="4" fillId="0" borderId="0" xfId="0" applyNumberFormat="1" applyFont="1" applyFill="1"/>
    <xf numFmtId="4" fontId="4" fillId="0" borderId="0" xfId="0" applyNumberFormat="1" applyFont="1" applyFill="1"/>
    <xf numFmtId="164" fontId="4" fillId="0" borderId="0" xfId="0" applyNumberFormat="1" applyFont="1" applyFill="1" applyAlignment="1">
      <alignment vertical="center"/>
    </xf>
    <xf numFmtId="0" fontId="4" fillId="2" borderId="0" xfId="0" applyFont="1" applyFill="1" applyBorder="1"/>
    <xf numFmtId="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4" fontId="4" fillId="0" borderId="0" xfId="0" applyNumberFormat="1" applyFont="1" applyFill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/>
    </xf>
    <xf numFmtId="0" fontId="4" fillId="3" borderId="0" xfId="0" applyFont="1" applyFill="1"/>
    <xf numFmtId="2" fontId="4" fillId="3" borderId="0" xfId="0" applyNumberFormat="1" applyFont="1" applyFill="1"/>
    <xf numFmtId="164" fontId="4" fillId="3" borderId="0" xfId="0" applyNumberFormat="1" applyFont="1" applyFill="1" applyAlignment="1">
      <alignment vertical="center"/>
    </xf>
    <xf numFmtId="4" fontId="2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/>
    <xf numFmtId="2" fontId="2" fillId="3" borderId="0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1" xfId="0" applyBorder="1" applyAlignment="1"/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4" fillId="0" borderId="0" xfId="0" applyFont="1"/>
    <xf numFmtId="165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2" fontId="10" fillId="0" borderId="0" xfId="0" applyNumberFormat="1" applyFont="1" applyFill="1" applyAlignment="1">
      <alignment horizontal="center"/>
    </xf>
    <xf numFmtId="0" fontId="3" fillId="0" borderId="0" xfId="0" applyFont="1"/>
    <xf numFmtId="2" fontId="10" fillId="0" borderId="0" xfId="0" applyNumberFormat="1" applyFont="1" applyFill="1"/>
    <xf numFmtId="165" fontId="9" fillId="0" borderId="0" xfId="0" applyNumberFormat="1" applyFont="1" applyFill="1" applyAlignment="1">
      <alignment horizontal="right"/>
    </xf>
    <xf numFmtId="0" fontId="9" fillId="0" borderId="0" xfId="0" applyFont="1" applyFill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/>
    <xf numFmtId="0" fontId="3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2" fontId="2" fillId="0" borderId="4" xfId="0" applyNumberFormat="1" applyFont="1" applyFill="1" applyBorder="1" applyAlignment="1">
      <alignment horizontal="right" vertical="center"/>
    </xf>
    <xf numFmtId="0" fontId="0" fillId="0" borderId="5" xfId="0" applyFill="1" applyBorder="1"/>
    <xf numFmtId="0" fontId="0" fillId="0" borderId="3" xfId="0" applyFill="1" applyBorder="1"/>
    <xf numFmtId="2" fontId="2" fillId="0" borderId="4" xfId="0" applyNumberFormat="1" applyFont="1" applyFill="1" applyBorder="1" applyAlignment="1">
      <alignment vertical="center"/>
    </xf>
    <xf numFmtId="2" fontId="2" fillId="0" borderId="5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56;&#1048;&#1060;&#1067;%201%20&#1095;&#1072;&#1089;&#1072;%20&#1085;&#1072;%202024%20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овое ШР на 2024"/>
      <sheetName val="справочные"/>
      <sheetName val="ил 2023"/>
      <sheetName val="цена ГСМ на 2023"/>
      <sheetName val="масла"/>
      <sheetName val="время 2023"/>
      <sheetName val="зчасти"/>
      <sheetName val="страхование 2023"/>
      <sheetName val="амортизация "/>
      <sheetName val="поливомоечные"/>
      <sheetName val="ас машины"/>
      <sheetName val="спец механизмы"/>
      <sheetName val="прочие грузовые"/>
      <sheetName val="легковые"/>
      <sheetName val="Отчет о совместимости"/>
      <sheetName val="Отчет о совместимости (1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7">
          <cell r="D47">
            <v>1913.6678781629325</v>
          </cell>
          <cell r="G47">
            <v>1964.4228324969902</v>
          </cell>
          <cell r="M47">
            <v>1679.5001548041876</v>
          </cell>
        </row>
      </sheetData>
      <sheetData sheetId="10">
        <row r="47">
          <cell r="D47">
            <v>1530.9944474700867</v>
          </cell>
          <cell r="G47">
            <v>1394.8812332255729</v>
          </cell>
          <cell r="J47">
            <v>1585.3321013467025</v>
          </cell>
          <cell r="M47">
            <v>1464.6814294459532</v>
          </cell>
          <cell r="P47">
            <v>1494.9680104192321</v>
          </cell>
          <cell r="U47">
            <v>1463.2903409253345</v>
          </cell>
          <cell r="X47">
            <v>1547.4162057197384</v>
          </cell>
          <cell r="AA47">
            <v>2473.4842230516751</v>
          </cell>
        </row>
      </sheetData>
      <sheetData sheetId="11">
        <row r="47">
          <cell r="D47">
            <v>1240.4825599055657</v>
          </cell>
          <cell r="G47">
            <v>2016.6538488974629</v>
          </cell>
          <cell r="J47">
            <v>2617.5384730632391</v>
          </cell>
          <cell r="M47">
            <v>1675.0725098214784</v>
          </cell>
          <cell r="R47">
            <v>893.10504438637281</v>
          </cell>
          <cell r="U47">
            <v>2516.3986089497507</v>
          </cell>
          <cell r="X47">
            <v>1771.642728430174</v>
          </cell>
          <cell r="AA47">
            <v>872.29102727846532</v>
          </cell>
          <cell r="AI47">
            <v>2055.9837618116958</v>
          </cell>
          <cell r="AL47">
            <v>1057.6502357162826</v>
          </cell>
          <cell r="AU47">
            <v>1841.2091707564643</v>
          </cell>
          <cell r="AX47">
            <v>5547.2264839215914</v>
          </cell>
        </row>
      </sheetData>
      <sheetData sheetId="12">
        <row r="48">
          <cell r="D48">
            <v>1221.2194967909904</v>
          </cell>
          <cell r="G48">
            <v>840.68061390469074</v>
          </cell>
          <cell r="J48">
            <v>857.27413107332973</v>
          </cell>
          <cell r="M48">
            <v>870.45574624675726</v>
          </cell>
          <cell r="P48">
            <v>1121.1286478830966</v>
          </cell>
          <cell r="S48">
            <v>1110.7628003475513</v>
          </cell>
          <cell r="X48">
            <v>1108.2600653356312</v>
          </cell>
          <cell r="AA48">
            <v>1101.7811985218614</v>
          </cell>
          <cell r="AD48">
            <v>1119.8458033861007</v>
          </cell>
          <cell r="AJ48">
            <v>1586.321518326881</v>
          </cell>
          <cell r="AM48">
            <v>1460.999822866693</v>
          </cell>
          <cell r="AP48">
            <v>1588.4558286778054</v>
          </cell>
          <cell r="AR48">
            <v>858.73869512108718</v>
          </cell>
        </row>
      </sheetData>
      <sheetData sheetId="13">
        <row r="46">
          <cell r="D46">
            <v>696.33433252256634</v>
          </cell>
          <cell r="J46">
            <v>660.27480248990594</v>
          </cell>
          <cell r="M46">
            <v>696.0010512415854</v>
          </cell>
          <cell r="R46">
            <v>1297.887944003036</v>
          </cell>
          <cell r="U46">
            <v>389.90397887523113</v>
          </cell>
          <cell r="X46">
            <v>596.59123241462362</v>
          </cell>
          <cell r="AC46">
            <v>709.99970924903732</v>
          </cell>
          <cell r="AF46">
            <v>750.90196701751847</v>
          </cell>
          <cell r="AI46">
            <v>788.65088078606902</v>
          </cell>
          <cell r="AO46">
            <v>1263.6312196088652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06"/>
  <sheetViews>
    <sheetView tabSelected="1" zoomScaleNormal="100" zoomScaleSheetLayoutView="100" workbookViewId="0">
      <selection activeCell="I60" sqref="I60"/>
    </sheetView>
  </sheetViews>
  <sheetFormatPr defaultRowHeight="12.75"/>
  <cols>
    <col min="1" max="1" width="3.42578125" style="11" customWidth="1"/>
    <col min="2" max="2" width="39" style="10" customWidth="1"/>
    <col min="3" max="3" width="11" style="9" customWidth="1"/>
    <col min="4" max="4" width="11" style="8" hidden="1" customWidth="1"/>
    <col min="5" max="5" width="11.28515625" style="7" customWidth="1"/>
    <col min="6" max="6" width="10.85546875" style="6" customWidth="1"/>
    <col min="7" max="7" width="10.7109375" style="5" customWidth="1"/>
    <col min="8" max="8" width="10.7109375" style="6" customWidth="1"/>
    <col min="9" max="9" width="11.28515625" style="5" customWidth="1"/>
    <col min="10" max="10" width="11.28515625" style="5" hidden="1" customWidth="1"/>
    <col min="11" max="11" width="8.7109375" hidden="1" customWidth="1"/>
    <col min="12" max="12" width="8.85546875" hidden="1" customWidth="1"/>
    <col min="13" max="13" width="8.140625" hidden="1" customWidth="1"/>
    <col min="14" max="14" width="8.85546875" hidden="1" customWidth="1"/>
    <col min="15" max="15" width="8.140625" hidden="1" customWidth="1"/>
    <col min="16" max="16" width="8.85546875" style="4" hidden="1" customWidth="1"/>
    <col min="17" max="17" width="0" style="3" hidden="1" customWidth="1"/>
    <col min="18" max="18" width="9.140625" style="2" hidden="1" customWidth="1"/>
    <col min="19" max="19" width="0" hidden="1" customWidth="1"/>
    <col min="20" max="20" width="12.140625" style="1" hidden="1" customWidth="1"/>
    <col min="21" max="21" width="9.5703125" hidden="1" customWidth="1"/>
    <col min="22" max="25" width="0" hidden="1" customWidth="1"/>
  </cols>
  <sheetData>
    <row r="1" spans="1:24" ht="15.75">
      <c r="A1" s="127"/>
      <c r="C1" s="126"/>
      <c r="D1" s="119"/>
      <c r="E1" s="118"/>
      <c r="G1" s="125"/>
      <c r="I1" s="116"/>
      <c r="J1" s="116"/>
    </row>
    <row r="2" spans="1:24" ht="15.75">
      <c r="A2" s="122"/>
      <c r="B2" s="123"/>
      <c r="C2" s="120"/>
      <c r="D2" s="119"/>
      <c r="E2" s="118"/>
      <c r="F2" s="32"/>
      <c r="G2" s="14"/>
      <c r="H2" s="117"/>
      <c r="I2" s="116" t="s">
        <v>159</v>
      </c>
      <c r="J2" s="124"/>
      <c r="K2" s="1"/>
      <c r="L2" s="1"/>
      <c r="M2" s="1"/>
      <c r="N2" s="1"/>
      <c r="O2" s="1"/>
    </row>
    <row r="3" spans="1:24" ht="15.75">
      <c r="A3" s="122"/>
      <c r="B3" s="123"/>
      <c r="C3" s="120"/>
      <c r="D3" s="119"/>
      <c r="E3" s="118"/>
      <c r="F3" s="32"/>
      <c r="H3" s="117"/>
      <c r="I3" s="116" t="s">
        <v>158</v>
      </c>
      <c r="J3" s="116"/>
      <c r="K3" s="1"/>
      <c r="L3" s="1"/>
      <c r="M3" s="1"/>
      <c r="N3" s="1"/>
      <c r="O3" s="1"/>
    </row>
    <row r="4" spans="1:24" ht="10.5" hidden="1" customHeight="1">
      <c r="A4" s="122"/>
      <c r="B4" s="121"/>
      <c r="C4" s="120"/>
      <c r="D4" s="119"/>
      <c r="E4" s="118"/>
      <c r="F4" s="32"/>
      <c r="H4" s="117"/>
      <c r="I4" s="116"/>
      <c r="J4" s="116"/>
      <c r="K4" s="1"/>
      <c r="L4" s="1"/>
      <c r="M4" s="1"/>
      <c r="N4" s="1"/>
      <c r="O4" s="1"/>
    </row>
    <row r="5" spans="1:24" ht="15.75">
      <c r="A5" s="122"/>
      <c r="B5" s="121"/>
      <c r="C5" s="120"/>
      <c r="D5" s="119"/>
      <c r="E5" s="118"/>
      <c r="F5" s="32"/>
      <c r="H5" s="117"/>
      <c r="I5" s="116" t="s">
        <v>157</v>
      </c>
      <c r="J5" s="116"/>
      <c r="K5" s="1"/>
      <c r="L5" s="1"/>
      <c r="M5" s="1"/>
      <c r="N5" s="1"/>
      <c r="O5" s="1"/>
      <c r="W5" s="115"/>
    </row>
    <row r="6" spans="1:24" s="94" customFormat="1" ht="15.75">
      <c r="A6" s="128" t="s">
        <v>156</v>
      </c>
      <c r="B6" s="128"/>
      <c r="C6" s="128"/>
      <c r="D6" s="128"/>
      <c r="E6" s="128"/>
      <c r="F6" s="128"/>
      <c r="G6" s="129"/>
      <c r="H6" s="129"/>
      <c r="I6" s="129"/>
      <c r="J6" s="114"/>
      <c r="K6" s="95"/>
      <c r="L6" s="95"/>
      <c r="M6" s="95"/>
      <c r="N6" s="95"/>
      <c r="O6" s="95"/>
      <c r="P6" s="96"/>
      <c r="Q6" s="113"/>
      <c r="R6" s="106"/>
      <c r="T6" s="95"/>
    </row>
    <row r="7" spans="1:24" s="94" customFormat="1" ht="15.75" customHeight="1">
      <c r="A7" s="130" t="s">
        <v>155</v>
      </c>
      <c r="B7" s="130"/>
      <c r="C7" s="130"/>
      <c r="D7" s="130"/>
      <c r="E7" s="130"/>
      <c r="F7" s="130"/>
      <c r="G7" s="129"/>
      <c r="H7" s="129"/>
      <c r="I7" s="129"/>
      <c r="J7" s="114"/>
      <c r="K7" s="95"/>
      <c r="L7" s="95"/>
      <c r="M7" s="95"/>
      <c r="N7" s="95"/>
      <c r="O7" s="95"/>
      <c r="P7" s="96"/>
      <c r="Q7" s="113"/>
      <c r="R7" s="106"/>
      <c r="T7" s="95"/>
    </row>
    <row r="8" spans="1:24" s="94" customFormat="1" ht="16.5" customHeight="1">
      <c r="A8" s="130" t="s">
        <v>154</v>
      </c>
      <c r="B8" s="130"/>
      <c r="C8" s="130"/>
      <c r="D8" s="130"/>
      <c r="E8" s="130"/>
      <c r="F8" s="130"/>
      <c r="G8" s="129"/>
      <c r="H8" s="129"/>
      <c r="I8" s="129"/>
      <c r="J8" s="114"/>
      <c r="K8" s="95"/>
      <c r="L8" s="95"/>
      <c r="M8" s="95"/>
      <c r="N8" s="95"/>
      <c r="O8" s="95"/>
      <c r="P8" s="96"/>
      <c r="Q8" s="113"/>
      <c r="R8" s="106"/>
      <c r="T8" s="95"/>
    </row>
    <row r="9" spans="1:24" ht="11.25" hidden="1" customHeight="1">
      <c r="A9" s="128"/>
      <c r="B9" s="128"/>
      <c r="C9" s="128"/>
      <c r="D9" s="128"/>
      <c r="E9" s="128"/>
      <c r="F9" s="128"/>
      <c r="G9" s="131"/>
      <c r="K9" s="1"/>
      <c r="L9" s="1"/>
      <c r="M9" s="1"/>
      <c r="N9" s="1"/>
      <c r="O9" s="1"/>
    </row>
    <row r="10" spans="1:24" s="94" customFormat="1" ht="63.75" customHeight="1">
      <c r="A10" s="105" t="s">
        <v>153</v>
      </c>
      <c r="B10" s="105" t="s">
        <v>152</v>
      </c>
      <c r="C10" s="105" t="s">
        <v>151</v>
      </c>
      <c r="D10" s="112"/>
      <c r="E10" s="111" t="s">
        <v>150</v>
      </c>
      <c r="F10" s="132" t="s">
        <v>149</v>
      </c>
      <c r="G10" s="133"/>
      <c r="H10" s="134" t="s">
        <v>148</v>
      </c>
      <c r="I10" s="135"/>
      <c r="J10" s="110"/>
      <c r="K10" s="108"/>
      <c r="L10" s="109"/>
      <c r="M10" s="109"/>
      <c r="N10" s="109"/>
      <c r="O10" s="108"/>
      <c r="P10" s="96"/>
      <c r="Q10" s="107"/>
      <c r="R10" s="106"/>
      <c r="T10" s="95"/>
      <c r="X10" s="94" t="s">
        <v>147</v>
      </c>
    </row>
    <row r="11" spans="1:24" s="94" customFormat="1" ht="21.75" customHeight="1">
      <c r="A11" s="105"/>
      <c r="B11" s="104"/>
      <c r="C11" s="104"/>
      <c r="D11" s="103"/>
      <c r="E11" s="102" t="s">
        <v>146</v>
      </c>
      <c r="F11" s="101" t="s">
        <v>145</v>
      </c>
      <c r="G11" s="101" t="s">
        <v>143</v>
      </c>
      <c r="H11" s="101" t="s">
        <v>144</v>
      </c>
      <c r="I11" s="101" t="s">
        <v>143</v>
      </c>
      <c r="J11" s="100"/>
      <c r="K11" s="99"/>
      <c r="L11" s="99"/>
      <c r="M11" s="99"/>
      <c r="N11" s="99"/>
      <c r="O11" s="99"/>
      <c r="P11" s="96"/>
      <c r="Q11" s="98" t="s">
        <v>142</v>
      </c>
      <c r="R11" s="97" t="s">
        <v>141</v>
      </c>
      <c r="S11" s="96"/>
      <c r="T11" s="95"/>
      <c r="X11" s="94">
        <v>7.2</v>
      </c>
    </row>
    <row r="12" spans="1:24" s="82" customFormat="1" ht="10.5" customHeight="1">
      <c r="A12" s="93">
        <v>1</v>
      </c>
      <c r="B12" s="93">
        <v>2</v>
      </c>
      <c r="C12" s="93">
        <v>3</v>
      </c>
      <c r="D12" s="92"/>
      <c r="E12" s="91">
        <v>4</v>
      </c>
      <c r="F12" s="90">
        <v>5</v>
      </c>
      <c r="G12" s="89">
        <v>6</v>
      </c>
      <c r="H12" s="89">
        <v>7</v>
      </c>
      <c r="I12" s="89">
        <v>8</v>
      </c>
      <c r="J12" s="88"/>
      <c r="K12" s="87"/>
      <c r="L12" s="87"/>
      <c r="M12" s="87"/>
      <c r="N12" s="87"/>
      <c r="O12" s="87"/>
      <c r="P12" s="86"/>
      <c r="Q12" s="85"/>
      <c r="R12" s="84"/>
      <c r="T12" s="83"/>
    </row>
    <row r="13" spans="1:24" s="35" customFormat="1">
      <c r="A13" s="48" t="s">
        <v>140</v>
      </c>
      <c r="B13" s="47" t="s">
        <v>139</v>
      </c>
      <c r="C13" s="49" t="s">
        <v>138</v>
      </c>
      <c r="D13" s="45"/>
      <c r="E13" s="44">
        <f>F13/1.2</f>
        <v>580.00087603465454</v>
      </c>
      <c r="F13" s="59">
        <f>[1]легковые!M46</f>
        <v>696.0010512415854</v>
      </c>
      <c r="G13" s="42">
        <f>F13*1.2</f>
        <v>835.20126148990244</v>
      </c>
      <c r="H13" s="142">
        <f>I13/1.2</f>
        <v>708.33333333333337</v>
      </c>
      <c r="I13" s="145">
        <v>850</v>
      </c>
      <c r="J13" s="81"/>
      <c r="K13" s="40"/>
      <c r="L13" s="40"/>
      <c r="M13" s="40"/>
      <c r="N13" s="40"/>
      <c r="O13" s="40"/>
      <c r="P13" s="37">
        <f>G13-Q13</f>
        <v>74.601261489902413</v>
      </c>
      <c r="Q13" s="53">
        <v>760.6</v>
      </c>
      <c r="R13" s="38">
        <f>G13/Q13*100-100</f>
        <v>9.8082121338288744</v>
      </c>
      <c r="U13" s="36"/>
    </row>
    <row r="14" spans="1:24" s="35" customFormat="1">
      <c r="A14" s="48" t="s">
        <v>137</v>
      </c>
      <c r="B14" s="47" t="s">
        <v>136</v>
      </c>
      <c r="C14" s="49" t="s">
        <v>135</v>
      </c>
      <c r="D14" s="45"/>
      <c r="E14" s="44">
        <f>F14/1.2</f>
        <v>580.27861043547193</v>
      </c>
      <c r="F14" s="59">
        <f>[1]легковые!D46</f>
        <v>696.33433252256634</v>
      </c>
      <c r="G14" s="42">
        <f>F14*1.2</f>
        <v>835.60119902707959</v>
      </c>
      <c r="H14" s="143"/>
      <c r="I14" s="146"/>
      <c r="J14" s="81"/>
      <c r="K14" s="40"/>
      <c r="L14" s="40"/>
      <c r="M14" s="40"/>
      <c r="N14" s="40"/>
      <c r="O14" s="40"/>
      <c r="P14" s="37">
        <f>G14-Q14</f>
        <v>74.541199027079642</v>
      </c>
      <c r="Q14" s="53">
        <v>761.06</v>
      </c>
      <c r="R14" s="38">
        <f>G14/Q14*100-100</f>
        <v>9.7943919043281369</v>
      </c>
      <c r="U14" s="36"/>
    </row>
    <row r="15" spans="1:24" s="35" customFormat="1" hidden="1">
      <c r="A15" s="48" t="s">
        <v>128</v>
      </c>
      <c r="B15" s="47"/>
      <c r="C15" s="49"/>
      <c r="D15" s="45"/>
      <c r="E15" s="44"/>
      <c r="F15" s="59"/>
      <c r="G15" s="42"/>
      <c r="H15" s="143"/>
      <c r="I15" s="146"/>
      <c r="J15" s="81"/>
      <c r="K15" s="40"/>
      <c r="L15" s="40"/>
      <c r="M15" s="40"/>
      <c r="N15" s="40"/>
      <c r="O15" s="40"/>
      <c r="P15" s="37"/>
      <c r="Q15" s="53"/>
      <c r="R15" s="38"/>
      <c r="U15" s="36"/>
    </row>
    <row r="16" spans="1:24" s="69" customFormat="1" ht="12.75" hidden="1" customHeight="1">
      <c r="A16" s="80" t="s">
        <v>128</v>
      </c>
      <c r="B16" s="79" t="s">
        <v>134</v>
      </c>
      <c r="C16" s="78" t="s">
        <v>133</v>
      </c>
      <c r="D16" s="77"/>
      <c r="E16" s="76">
        <f>F16/1.2</f>
        <v>550.2290020749216</v>
      </c>
      <c r="F16" s="59">
        <f>[1]легковые!J46</f>
        <v>660.27480248990594</v>
      </c>
      <c r="G16" s="42">
        <f>F16*1.2</f>
        <v>792.32976298788708</v>
      </c>
      <c r="H16" s="144"/>
      <c r="I16" s="147"/>
      <c r="J16" s="75"/>
      <c r="K16" s="74"/>
      <c r="L16" s="74"/>
      <c r="M16" s="74"/>
      <c r="N16" s="74"/>
      <c r="O16" s="74"/>
      <c r="P16" s="73"/>
      <c r="Q16" s="72"/>
      <c r="R16" s="71"/>
      <c r="U16" s="70"/>
    </row>
    <row r="17" spans="1:21" s="35" customFormat="1" hidden="1">
      <c r="A17" s="48"/>
      <c r="B17" s="47" t="s">
        <v>132</v>
      </c>
      <c r="C17" s="49" t="s">
        <v>131</v>
      </c>
      <c r="D17" s="45"/>
      <c r="E17" s="44">
        <f>F17/1.2</f>
        <v>657.20906732172421</v>
      </c>
      <c r="F17" s="59">
        <f>[1]легковые!AI46</f>
        <v>788.65088078606902</v>
      </c>
      <c r="G17" s="42">
        <f>F17*1.2</f>
        <v>946.38105694328283</v>
      </c>
      <c r="H17" s="58"/>
      <c r="I17" s="42"/>
      <c r="J17" s="41"/>
      <c r="K17" s="40"/>
      <c r="L17" s="40"/>
      <c r="M17" s="40"/>
      <c r="N17" s="40"/>
      <c r="O17" s="40"/>
      <c r="P17" s="37"/>
      <c r="Q17" s="53"/>
      <c r="R17" s="38"/>
      <c r="U17" s="36"/>
    </row>
    <row r="18" spans="1:21" s="35" customFormat="1" hidden="1">
      <c r="A18" s="48"/>
      <c r="B18" s="47"/>
      <c r="C18" s="49"/>
      <c r="D18" s="45"/>
      <c r="E18" s="44"/>
      <c r="F18" s="59"/>
      <c r="G18" s="42">
        <f>F18*1.2</f>
        <v>0</v>
      </c>
      <c r="H18" s="58"/>
      <c r="I18" s="42"/>
      <c r="J18" s="41"/>
      <c r="K18" s="40"/>
      <c r="L18" s="40"/>
      <c r="M18" s="40"/>
      <c r="N18" s="40"/>
      <c r="O18" s="40"/>
      <c r="P18" s="37"/>
      <c r="Q18" s="53"/>
      <c r="R18" s="38"/>
      <c r="U18" s="36"/>
    </row>
    <row r="19" spans="1:21" s="35" customFormat="1" hidden="1">
      <c r="A19" s="48"/>
      <c r="B19" s="47" t="s">
        <v>130</v>
      </c>
      <c r="C19" s="49" t="s">
        <v>129</v>
      </c>
      <c r="D19" s="45"/>
      <c r="E19" s="44">
        <f t="shared" ref="E19:E33" si="0">F19/1.2</f>
        <v>1053.0260163407211</v>
      </c>
      <c r="F19" s="59">
        <f>[1]легковые!AO46</f>
        <v>1263.6312196088652</v>
      </c>
      <c r="G19" s="42">
        <f>F19*1.2</f>
        <v>1516.3574635306381</v>
      </c>
      <c r="H19" s="58"/>
      <c r="I19" s="42"/>
      <c r="J19" s="41"/>
      <c r="K19" s="40"/>
      <c r="L19" s="40"/>
      <c r="M19" s="40"/>
      <c r="N19" s="40"/>
      <c r="O19" s="40"/>
      <c r="P19" s="37"/>
      <c r="Q19" s="53"/>
      <c r="R19" s="38"/>
      <c r="U19" s="36"/>
    </row>
    <row r="20" spans="1:21" s="35" customFormat="1">
      <c r="A20" s="48" t="s">
        <v>128</v>
      </c>
      <c r="B20" s="47" t="s">
        <v>127</v>
      </c>
      <c r="C20" s="62" t="s">
        <v>126</v>
      </c>
      <c r="D20" s="45"/>
      <c r="E20" s="44">
        <f t="shared" si="0"/>
        <v>657.20906732172421</v>
      </c>
      <c r="F20" s="59">
        <f>[1]легковые!AI46</f>
        <v>788.65088078606902</v>
      </c>
      <c r="G20" s="42">
        <f>F20*1.2</f>
        <v>946.38105694328283</v>
      </c>
      <c r="H20" s="142">
        <f>I20/1.2</f>
        <v>1250</v>
      </c>
      <c r="I20" s="68">
        <v>1500</v>
      </c>
      <c r="J20" s="41"/>
      <c r="K20" s="40"/>
      <c r="L20" s="40"/>
      <c r="M20" s="40"/>
      <c r="N20" s="40"/>
      <c r="O20" s="40"/>
      <c r="P20" s="37">
        <f>G20-Q20</f>
        <v>83.761056943282824</v>
      </c>
      <c r="Q20" s="53">
        <v>862.62</v>
      </c>
      <c r="R20" s="38">
        <f>G20/Q20*100-100</f>
        <v>9.7100759248896225</v>
      </c>
      <c r="T20" s="37"/>
      <c r="U20" s="36"/>
    </row>
    <row r="21" spans="1:21" s="35" customFormat="1" ht="12.75" hidden="1" customHeight="1">
      <c r="A21" s="48" t="s">
        <v>112</v>
      </c>
      <c r="B21" s="47"/>
      <c r="C21" s="49"/>
      <c r="D21" s="45"/>
      <c r="E21" s="44">
        <f t="shared" si="0"/>
        <v>0</v>
      </c>
      <c r="F21" s="59"/>
      <c r="G21" s="42"/>
      <c r="H21" s="143"/>
      <c r="I21" s="68"/>
      <c r="J21" s="41"/>
      <c r="K21" s="40"/>
      <c r="L21" s="40"/>
      <c r="M21" s="40"/>
      <c r="N21" s="40"/>
      <c r="O21" s="40"/>
      <c r="P21" s="37"/>
      <c r="Q21" s="53"/>
      <c r="R21" s="38"/>
      <c r="U21" s="36"/>
    </row>
    <row r="22" spans="1:21" s="35" customFormat="1" ht="12.75" hidden="1" customHeight="1">
      <c r="A22" s="48"/>
      <c r="B22" s="47" t="s">
        <v>125</v>
      </c>
      <c r="C22" s="49" t="s">
        <v>124</v>
      </c>
      <c r="D22" s="45"/>
      <c r="E22" s="44">
        <f t="shared" si="0"/>
        <v>625.75163918126543</v>
      </c>
      <c r="F22" s="59">
        <f>[1]легковые!AF46</f>
        <v>750.90196701751847</v>
      </c>
      <c r="G22" s="42">
        <f t="shared" ref="G22:G33" si="1">F22*1.2</f>
        <v>901.08236042102214</v>
      </c>
      <c r="H22" s="143"/>
      <c r="I22" s="68">
        <f>H22*1.2</f>
        <v>0</v>
      </c>
      <c r="J22" s="41"/>
      <c r="K22" s="40"/>
      <c r="L22" s="40"/>
      <c r="M22" s="40"/>
      <c r="N22" s="40"/>
      <c r="O22" s="40"/>
      <c r="P22" s="37"/>
      <c r="Q22" s="53"/>
      <c r="R22" s="38"/>
      <c r="U22" s="36"/>
    </row>
    <row r="23" spans="1:21" s="35" customFormat="1" ht="12.75" hidden="1" customHeight="1">
      <c r="A23" s="48"/>
      <c r="B23" s="47" t="s">
        <v>123</v>
      </c>
      <c r="C23" s="49" t="s">
        <v>122</v>
      </c>
      <c r="D23" s="45"/>
      <c r="E23" s="44">
        <f t="shared" si="0"/>
        <v>1081.5732866691967</v>
      </c>
      <c r="F23" s="59">
        <f>[1]легковые!R46</f>
        <v>1297.887944003036</v>
      </c>
      <c r="G23" s="42">
        <f t="shared" si="1"/>
        <v>1557.4655328036431</v>
      </c>
      <c r="H23" s="144"/>
      <c r="I23" s="68">
        <f>H23*1.2</f>
        <v>0</v>
      </c>
      <c r="J23" s="41"/>
      <c r="K23" s="40"/>
      <c r="L23" s="40"/>
      <c r="M23" s="40"/>
      <c r="N23" s="40"/>
      <c r="O23" s="40"/>
      <c r="P23" s="37"/>
      <c r="Q23" s="53"/>
      <c r="R23" s="38"/>
      <c r="U23" s="36"/>
    </row>
    <row r="24" spans="1:21" s="35" customFormat="1" ht="12.75" hidden="1" customHeight="1">
      <c r="A24" s="48"/>
      <c r="B24" s="47" t="s">
        <v>121</v>
      </c>
      <c r="C24" s="49" t="s">
        <v>120</v>
      </c>
      <c r="D24" s="45"/>
      <c r="E24" s="44">
        <f t="shared" si="0"/>
        <v>497.1593603455197</v>
      </c>
      <c r="F24" s="59">
        <f>[1]легковые!X46</f>
        <v>596.59123241462362</v>
      </c>
      <c r="G24" s="42">
        <f t="shared" si="1"/>
        <v>715.9094788975483</v>
      </c>
      <c r="H24" s="58"/>
      <c r="I24" s="68">
        <f>H24*1.2</f>
        <v>0</v>
      </c>
      <c r="J24" s="41"/>
      <c r="K24" s="40"/>
      <c r="L24" s="40"/>
      <c r="M24" s="40"/>
      <c r="N24" s="40"/>
      <c r="O24" s="40"/>
      <c r="P24" s="37"/>
      <c r="Q24" s="53"/>
      <c r="R24" s="38"/>
      <c r="U24" s="36"/>
    </row>
    <row r="25" spans="1:21" s="35" customFormat="1" ht="12.75" hidden="1" customHeight="1">
      <c r="A25" s="48"/>
      <c r="B25" s="47" t="s">
        <v>119</v>
      </c>
      <c r="C25" s="49" t="s">
        <v>118</v>
      </c>
      <c r="D25" s="45"/>
      <c r="E25" s="44">
        <f t="shared" si="0"/>
        <v>591.66642437419785</v>
      </c>
      <c r="F25" s="59">
        <f>[1]легковые!AC46</f>
        <v>709.99970924903732</v>
      </c>
      <c r="G25" s="42">
        <f t="shared" si="1"/>
        <v>851.99965109884477</v>
      </c>
      <c r="H25" s="58"/>
      <c r="I25" s="68">
        <f>H25*1.2</f>
        <v>0</v>
      </c>
      <c r="J25" s="41"/>
      <c r="K25" s="40"/>
      <c r="L25" s="40"/>
      <c r="M25" s="40"/>
      <c r="N25" s="40"/>
      <c r="O25" s="40"/>
      <c r="P25" s="37"/>
      <c r="Q25" s="53"/>
      <c r="R25" s="38"/>
      <c r="U25" s="36"/>
    </row>
    <row r="26" spans="1:21" s="35" customFormat="1" ht="12.75" hidden="1" customHeight="1">
      <c r="A26" s="48"/>
      <c r="B26" s="47" t="s">
        <v>117</v>
      </c>
      <c r="C26" s="49" t="s">
        <v>116</v>
      </c>
      <c r="D26" s="45"/>
      <c r="E26" s="44">
        <f t="shared" si="0"/>
        <v>324.91998239602594</v>
      </c>
      <c r="F26" s="59">
        <f>[1]легковые!U46</f>
        <v>389.90397887523113</v>
      </c>
      <c r="G26" s="42">
        <f t="shared" si="1"/>
        <v>467.88477465027734</v>
      </c>
      <c r="H26" s="58"/>
      <c r="I26" s="68">
        <f>H26*1.2</f>
        <v>0</v>
      </c>
      <c r="J26" s="41"/>
      <c r="K26" s="40"/>
      <c r="L26" s="40"/>
      <c r="M26" s="40"/>
      <c r="N26" s="40"/>
      <c r="O26" s="40"/>
      <c r="P26" s="37"/>
      <c r="Q26" s="53"/>
      <c r="R26" s="38"/>
      <c r="U26" s="36"/>
    </row>
    <row r="27" spans="1:21" s="35" customFormat="1" ht="51" customHeight="1">
      <c r="A27" s="48" t="s">
        <v>115</v>
      </c>
      <c r="B27" s="47" t="s">
        <v>114</v>
      </c>
      <c r="C27" s="57" t="s">
        <v>113</v>
      </c>
      <c r="D27" s="67"/>
      <c r="E27" s="44">
        <f t="shared" si="0"/>
        <v>699.03767764254485</v>
      </c>
      <c r="F27" s="59">
        <f>([1]легковые!R46+[1]легковые!X46+[1]легковые!AC46+[1]легковые!AF46)/4</f>
        <v>838.84521317105384</v>
      </c>
      <c r="G27" s="42">
        <f t="shared" si="1"/>
        <v>1006.6142558052645</v>
      </c>
      <c r="H27" s="58">
        <f>I27/1.2</f>
        <v>1000</v>
      </c>
      <c r="I27" s="68">
        <v>1200</v>
      </c>
      <c r="J27" s="41"/>
      <c r="K27" s="40"/>
      <c r="L27" s="40"/>
      <c r="M27" s="40"/>
      <c r="N27" s="40"/>
      <c r="O27" s="40"/>
      <c r="P27" s="37">
        <f t="shared" ref="P27:P37" si="2">G27-Q27</f>
        <v>89.094255805264538</v>
      </c>
      <c r="Q27" s="53">
        <v>917.52</v>
      </c>
      <c r="R27" s="38">
        <f t="shared" ref="R27:R37" si="3">G27/Q27*100-100</f>
        <v>9.7103339224501326</v>
      </c>
      <c r="T27" s="37"/>
      <c r="U27" s="36"/>
    </row>
    <row r="28" spans="1:21" s="35" customFormat="1" ht="24" customHeight="1">
      <c r="A28" s="48" t="s">
        <v>112</v>
      </c>
      <c r="B28" s="47" t="s">
        <v>111</v>
      </c>
      <c r="C28" s="57" t="s">
        <v>110</v>
      </c>
      <c r="D28" s="67"/>
      <c r="E28" s="44">
        <f t="shared" si="0"/>
        <v>715.61557926757268</v>
      </c>
      <c r="F28" s="59">
        <f>'[1]прочие грузовые'!AR48</f>
        <v>858.73869512108718</v>
      </c>
      <c r="G28" s="42">
        <f t="shared" si="1"/>
        <v>1030.4864341453047</v>
      </c>
      <c r="H28" s="148">
        <f>I28/1.2</f>
        <v>1250</v>
      </c>
      <c r="I28" s="153">
        <v>1500</v>
      </c>
      <c r="J28" s="41"/>
      <c r="K28" s="40"/>
      <c r="L28" s="40"/>
      <c r="M28" s="40"/>
      <c r="N28" s="40"/>
      <c r="O28" s="40"/>
      <c r="P28" s="37">
        <f t="shared" si="2"/>
        <v>89.046434145304602</v>
      </c>
      <c r="Q28" s="53">
        <v>941.44</v>
      </c>
      <c r="R28" s="38">
        <f t="shared" si="3"/>
        <v>9.4585352380719598</v>
      </c>
      <c r="T28" s="37"/>
      <c r="U28" s="36"/>
    </row>
    <row r="29" spans="1:21" s="35" customFormat="1" ht="24" customHeight="1">
      <c r="A29" s="48" t="s">
        <v>109</v>
      </c>
      <c r="B29" s="47" t="s">
        <v>108</v>
      </c>
      <c r="C29" s="49" t="s">
        <v>107</v>
      </c>
      <c r="D29" s="45"/>
      <c r="E29" s="44">
        <f t="shared" si="0"/>
        <v>714.39510922777481</v>
      </c>
      <c r="F29" s="44">
        <f>'[1]прочие грузовые'!J48</f>
        <v>857.27413107332973</v>
      </c>
      <c r="G29" s="42">
        <f t="shared" si="1"/>
        <v>1028.7289572879956</v>
      </c>
      <c r="H29" s="149"/>
      <c r="I29" s="154"/>
      <c r="J29" s="41"/>
      <c r="K29" s="40"/>
      <c r="L29" s="40"/>
      <c r="M29" s="40"/>
      <c r="N29" s="40"/>
      <c r="O29" s="40"/>
      <c r="P29" s="37">
        <f t="shared" si="2"/>
        <v>87.388957287995595</v>
      </c>
      <c r="Q29" s="53">
        <v>941.34</v>
      </c>
      <c r="R29" s="38">
        <f t="shared" si="3"/>
        <v>9.2834637100299062</v>
      </c>
      <c r="U29" s="36"/>
    </row>
    <row r="30" spans="1:21" s="35" customFormat="1" ht="15" customHeight="1">
      <c r="A30" s="48" t="s">
        <v>106</v>
      </c>
      <c r="B30" s="47" t="s">
        <v>105</v>
      </c>
      <c r="C30" s="49" t="s">
        <v>104</v>
      </c>
      <c r="D30" s="45"/>
      <c r="E30" s="44">
        <f t="shared" si="0"/>
        <v>700.56717825390899</v>
      </c>
      <c r="F30" s="44">
        <f>'[1]прочие грузовые'!G48</f>
        <v>840.68061390469074</v>
      </c>
      <c r="G30" s="42">
        <f t="shared" si="1"/>
        <v>1008.8167366856288</v>
      </c>
      <c r="H30" s="149"/>
      <c r="I30" s="154"/>
      <c r="J30" s="41"/>
      <c r="K30" s="40"/>
      <c r="L30" s="40"/>
      <c r="M30" s="40"/>
      <c r="N30" s="40"/>
      <c r="O30" s="40"/>
      <c r="P30" s="37">
        <f t="shared" si="2"/>
        <v>84.656736685628857</v>
      </c>
      <c r="Q30" s="53">
        <v>924.16</v>
      </c>
      <c r="R30" s="38">
        <f t="shared" si="3"/>
        <v>9.1603982736353942</v>
      </c>
      <c r="U30" s="36"/>
    </row>
    <row r="31" spans="1:21" s="35" customFormat="1">
      <c r="A31" s="48" t="s">
        <v>103</v>
      </c>
      <c r="B31" s="47" t="s">
        <v>102</v>
      </c>
      <c r="C31" s="49" t="s">
        <v>101</v>
      </c>
      <c r="D31" s="45"/>
      <c r="E31" s="44">
        <f t="shared" si="0"/>
        <v>725.37978853896436</v>
      </c>
      <c r="F31" s="44">
        <f>'[1]прочие грузовые'!M48</f>
        <v>870.45574624675726</v>
      </c>
      <c r="G31" s="42">
        <f t="shared" si="1"/>
        <v>1044.5468954961086</v>
      </c>
      <c r="H31" s="150"/>
      <c r="I31" s="155"/>
      <c r="J31" s="64"/>
      <c r="K31" s="40"/>
      <c r="L31" s="40"/>
      <c r="M31" s="40"/>
      <c r="N31" s="40"/>
      <c r="O31" s="40"/>
      <c r="P31" s="37">
        <f t="shared" si="2"/>
        <v>88.926895496108614</v>
      </c>
      <c r="Q31" s="53">
        <v>955.62</v>
      </c>
      <c r="R31" s="38">
        <f t="shared" si="3"/>
        <v>9.3056754249710707</v>
      </c>
      <c r="U31" s="36"/>
    </row>
    <row r="32" spans="1:21" s="35" customFormat="1" ht="30" customHeight="1">
      <c r="A32" s="48" t="s">
        <v>100</v>
      </c>
      <c r="B32" s="47" t="s">
        <v>99</v>
      </c>
      <c r="C32" s="49" t="s">
        <v>98</v>
      </c>
      <c r="D32" s="45"/>
      <c r="E32" s="44">
        <f t="shared" si="0"/>
        <v>1017.6829139924921</v>
      </c>
      <c r="F32" s="44">
        <f>'[1]прочие грузовые'!D48</f>
        <v>1221.2194967909904</v>
      </c>
      <c r="G32" s="42">
        <f t="shared" si="1"/>
        <v>1465.4633961491884</v>
      </c>
      <c r="H32" s="58">
        <f>I32/1.2</f>
        <v>2083.3333333333335</v>
      </c>
      <c r="I32" s="42">
        <v>2500</v>
      </c>
      <c r="J32" s="64"/>
      <c r="K32" s="40"/>
      <c r="L32" s="40"/>
      <c r="M32" s="40"/>
      <c r="N32" s="40"/>
      <c r="O32" s="40"/>
      <c r="P32" s="37">
        <f t="shared" si="2"/>
        <v>129.06339614918829</v>
      </c>
      <c r="Q32" s="53">
        <v>1336.4</v>
      </c>
      <c r="R32" s="38">
        <f t="shared" si="3"/>
        <v>9.6575423637524977</v>
      </c>
      <c r="U32" s="36"/>
    </row>
    <row r="33" spans="1:21" s="35" customFormat="1" ht="12.75" customHeight="1">
      <c r="A33" s="48" t="s">
        <v>97</v>
      </c>
      <c r="B33" s="47" t="s">
        <v>94</v>
      </c>
      <c r="C33" s="49" t="s">
        <v>96</v>
      </c>
      <c r="D33" s="45"/>
      <c r="E33" s="44">
        <f t="shared" si="0"/>
        <v>934.27387323591392</v>
      </c>
      <c r="F33" s="44">
        <f>'[1]прочие грузовые'!P48</f>
        <v>1121.1286478830966</v>
      </c>
      <c r="G33" s="42">
        <f t="shared" si="1"/>
        <v>1345.3543774597158</v>
      </c>
      <c r="H33" s="142">
        <f>I33/1.2</f>
        <v>1500</v>
      </c>
      <c r="I33" s="148">
        <v>1800</v>
      </c>
      <c r="J33" s="64"/>
      <c r="K33" s="40"/>
      <c r="L33" s="40"/>
      <c r="M33" s="40"/>
      <c r="N33" s="40"/>
      <c r="O33" s="40"/>
      <c r="P33" s="37">
        <f t="shared" si="2"/>
        <v>436.99437745971579</v>
      </c>
      <c r="Q33" s="53">
        <v>908.36</v>
      </c>
      <c r="R33" s="38">
        <f t="shared" si="3"/>
        <v>48.10806040113124</v>
      </c>
      <c r="U33" s="36"/>
    </row>
    <row r="34" spans="1:21" s="35" customFormat="1" ht="12.75" customHeight="1">
      <c r="A34" s="48" t="s">
        <v>95</v>
      </c>
      <c r="B34" s="47" t="s">
        <v>94</v>
      </c>
      <c r="C34" s="49" t="s">
        <v>93</v>
      </c>
      <c r="D34" s="45"/>
      <c r="E34" s="44">
        <f>F34/1.2-0.01</f>
        <v>925.62566695629278</v>
      </c>
      <c r="F34" s="44">
        <f>'[1]прочие грузовые'!S48</f>
        <v>1110.7628003475513</v>
      </c>
      <c r="G34" s="42">
        <f>F34*1.2-0.01</f>
        <v>1332.9053604170615</v>
      </c>
      <c r="H34" s="151"/>
      <c r="I34" s="149"/>
      <c r="J34" s="64"/>
      <c r="K34" s="40"/>
      <c r="L34" s="40"/>
      <c r="M34" s="40"/>
      <c r="N34" s="40"/>
      <c r="O34" s="40"/>
      <c r="P34" s="37">
        <f t="shared" si="2"/>
        <v>420.80536041706148</v>
      </c>
      <c r="Q34" s="53">
        <v>912.1</v>
      </c>
      <c r="R34" s="38">
        <f t="shared" si="3"/>
        <v>46.135879883462508</v>
      </c>
      <c r="U34" s="36"/>
    </row>
    <row r="35" spans="1:21" s="35" customFormat="1" ht="12.75" customHeight="1">
      <c r="A35" s="48" t="s">
        <v>92</v>
      </c>
      <c r="B35" s="47" t="s">
        <v>91</v>
      </c>
      <c r="C35" s="49" t="s">
        <v>90</v>
      </c>
      <c r="D35" s="45"/>
      <c r="E35" s="44">
        <f>F35/1.2</f>
        <v>918.15099876821785</v>
      </c>
      <c r="F35" s="44">
        <f>'[1]прочие грузовые'!AA48</f>
        <v>1101.7811985218614</v>
      </c>
      <c r="G35" s="42">
        <f>F35*1.2-0.01</f>
        <v>1322.1274382262336</v>
      </c>
      <c r="H35" s="152"/>
      <c r="I35" s="150"/>
      <c r="J35" s="64"/>
      <c r="K35" s="40"/>
      <c r="L35" s="40"/>
      <c r="M35" s="40"/>
      <c r="N35" s="40"/>
      <c r="O35" s="40"/>
      <c r="P35" s="37">
        <f t="shared" si="2"/>
        <v>406.20743822623365</v>
      </c>
      <c r="Q35" s="53">
        <v>915.92</v>
      </c>
      <c r="R35" s="38">
        <f t="shared" si="3"/>
        <v>44.349663532430071</v>
      </c>
      <c r="U35" s="36"/>
    </row>
    <row r="36" spans="1:21" s="35" customFormat="1" ht="12.75" customHeight="1">
      <c r="A36" s="48" t="s">
        <v>89</v>
      </c>
      <c r="B36" s="47" t="s">
        <v>88</v>
      </c>
      <c r="C36" s="49" t="s">
        <v>87</v>
      </c>
      <c r="D36" s="45"/>
      <c r="E36" s="44">
        <f>F36/1.2</f>
        <v>933.20483615508397</v>
      </c>
      <c r="F36" s="44">
        <f>'[1]прочие грузовые'!AD48</f>
        <v>1119.8458033861007</v>
      </c>
      <c r="G36" s="42">
        <f>F36*1.2+0.01</f>
        <v>1343.8249640633207</v>
      </c>
      <c r="H36" s="66">
        <f>I36/1.2</f>
        <v>1666.6666666666667</v>
      </c>
      <c r="I36" s="65">
        <v>2000</v>
      </c>
      <c r="J36" s="64"/>
      <c r="K36" s="40"/>
      <c r="L36" s="40"/>
      <c r="M36" s="40"/>
      <c r="N36" s="40"/>
      <c r="O36" s="40"/>
      <c r="P36" s="37">
        <f t="shared" si="2"/>
        <v>405.85496406332072</v>
      </c>
      <c r="Q36" s="53">
        <v>937.97</v>
      </c>
      <c r="R36" s="38">
        <f t="shared" si="3"/>
        <v>43.269503722221458</v>
      </c>
      <c r="U36" s="36"/>
    </row>
    <row r="37" spans="1:21" s="35" customFormat="1" ht="12.75" customHeight="1">
      <c r="A37" s="48" t="s">
        <v>86</v>
      </c>
      <c r="B37" s="47" t="s">
        <v>85</v>
      </c>
      <c r="C37" s="49" t="s">
        <v>84</v>
      </c>
      <c r="D37" s="45"/>
      <c r="E37" s="44">
        <f>F37/1.2</f>
        <v>923.55005444635935</v>
      </c>
      <c r="F37" s="44">
        <f>'[1]прочие грузовые'!X48</f>
        <v>1108.2600653356312</v>
      </c>
      <c r="G37" s="42">
        <f>F37*1.2+0.01</f>
        <v>1329.9220784027575</v>
      </c>
      <c r="H37" s="58">
        <f>I37/1.2</f>
        <v>1416.6666666666667</v>
      </c>
      <c r="I37" s="42">
        <v>1700</v>
      </c>
      <c r="J37" s="64"/>
      <c r="K37" s="40"/>
      <c r="L37" s="40"/>
      <c r="M37" s="40"/>
      <c r="N37" s="40"/>
      <c r="O37" s="40"/>
      <c r="P37" s="37">
        <f t="shared" si="2"/>
        <v>113.56207840275761</v>
      </c>
      <c r="Q37" s="53">
        <v>1216.3599999999999</v>
      </c>
      <c r="R37" s="38">
        <f t="shared" si="3"/>
        <v>9.3362226974545166</v>
      </c>
      <c r="U37" s="36"/>
    </row>
    <row r="38" spans="1:21" s="35" customFormat="1" ht="12.75" hidden="1" customHeight="1">
      <c r="A38" s="48"/>
      <c r="B38" s="47"/>
      <c r="C38" s="49"/>
      <c r="D38" s="45"/>
      <c r="E38" s="44"/>
      <c r="F38" s="44"/>
      <c r="G38" s="42"/>
      <c r="H38" s="43"/>
      <c r="I38" s="42"/>
      <c r="J38" s="41"/>
      <c r="K38" s="40"/>
      <c r="L38" s="40"/>
      <c r="M38" s="40"/>
      <c r="N38" s="40"/>
      <c r="O38" s="40"/>
      <c r="P38" s="37"/>
      <c r="Q38" s="53"/>
      <c r="R38" s="38"/>
      <c r="U38" s="36"/>
    </row>
    <row r="39" spans="1:21" s="35" customFormat="1" hidden="1">
      <c r="A39" s="48"/>
      <c r="B39" s="47" t="s">
        <v>83</v>
      </c>
      <c r="C39" s="49" t="s">
        <v>82</v>
      </c>
      <c r="D39" s="45"/>
      <c r="E39" s="44">
        <f>F39/1.2</f>
        <v>1594.7232318024439</v>
      </c>
      <c r="F39" s="44">
        <f>[1]поливомоечные!D47</f>
        <v>1913.6678781629325</v>
      </c>
      <c r="G39" s="42">
        <f>F39*1.2</f>
        <v>2296.401453795519</v>
      </c>
      <c r="H39" s="43"/>
      <c r="I39" s="42"/>
      <c r="J39" s="41"/>
      <c r="K39" s="40"/>
      <c r="L39" s="40"/>
      <c r="M39" s="40"/>
      <c r="N39" s="40"/>
      <c r="O39" s="40"/>
      <c r="P39" s="37"/>
      <c r="Q39" s="53"/>
      <c r="R39" s="38"/>
      <c r="U39" s="36"/>
    </row>
    <row r="40" spans="1:21" s="35" customFormat="1" hidden="1">
      <c r="A40" s="48"/>
      <c r="B40" s="47" t="s">
        <v>81</v>
      </c>
      <c r="C40" s="49" t="s">
        <v>80</v>
      </c>
      <c r="D40" s="45"/>
      <c r="E40" s="44">
        <f>F40/1.2</f>
        <v>1637.0190270808253</v>
      </c>
      <c r="F40" s="44">
        <f>[1]поливомоечные!G47</f>
        <v>1964.4228324969902</v>
      </c>
      <c r="G40" s="42">
        <f>F40*1.2</f>
        <v>2357.3073989963882</v>
      </c>
      <c r="H40" s="43"/>
      <c r="I40" s="42"/>
      <c r="J40" s="41"/>
      <c r="K40" s="40"/>
      <c r="L40" s="40"/>
      <c r="M40" s="40"/>
      <c r="N40" s="40"/>
      <c r="O40" s="40"/>
      <c r="P40" s="37"/>
      <c r="Q40" s="53"/>
      <c r="R40" s="38"/>
      <c r="U40" s="36"/>
    </row>
    <row r="41" spans="1:21" s="35" customFormat="1" hidden="1">
      <c r="A41" s="48"/>
      <c r="B41" s="47"/>
      <c r="C41" s="49"/>
      <c r="D41" s="45"/>
      <c r="E41" s="44"/>
      <c r="F41" s="44"/>
      <c r="G41" s="42"/>
      <c r="H41" s="43"/>
      <c r="I41" s="42"/>
      <c r="J41" s="41"/>
      <c r="K41" s="40"/>
      <c r="L41" s="40"/>
      <c r="M41" s="40"/>
      <c r="N41" s="40"/>
      <c r="O41" s="40"/>
      <c r="P41" s="37"/>
      <c r="Q41" s="53"/>
      <c r="R41" s="38"/>
      <c r="U41" s="36"/>
    </row>
    <row r="42" spans="1:21" s="35" customFormat="1" ht="25.5">
      <c r="A42" s="48" t="s">
        <v>79</v>
      </c>
      <c r="B42" s="47" t="s">
        <v>78</v>
      </c>
      <c r="C42" s="57" t="s">
        <v>77</v>
      </c>
      <c r="D42" s="56"/>
      <c r="E42" s="44">
        <f t="shared" ref="E42:E47" si="4">F42/1.2</f>
        <v>1615.8711294416344</v>
      </c>
      <c r="F42" s="44">
        <f>([1]поливомоечные!D47+[1]поливомоечные!G47)/2</f>
        <v>1939.0453553299612</v>
      </c>
      <c r="G42" s="42">
        <f>F42*1.2+0.01</f>
        <v>2326.8644263959536</v>
      </c>
      <c r="H42" s="43">
        <f>I42/1.2</f>
        <v>2500</v>
      </c>
      <c r="I42" s="42">
        <v>3000</v>
      </c>
      <c r="J42" s="41"/>
      <c r="K42" s="40"/>
      <c r="L42" s="40"/>
      <c r="M42" s="40"/>
      <c r="N42" s="40"/>
      <c r="O42" s="40"/>
      <c r="P42" s="37">
        <f>G42-Q42</f>
        <v>737.92442639595356</v>
      </c>
      <c r="Q42" s="53">
        <v>1588.94</v>
      </c>
      <c r="R42" s="38">
        <f>G42/Q42*100-100</f>
        <v>46.441302150864942</v>
      </c>
      <c r="T42" s="37"/>
      <c r="U42" s="36"/>
    </row>
    <row r="43" spans="1:21" s="35" customFormat="1" ht="25.5" customHeight="1">
      <c r="A43" s="48" t="s">
        <v>76</v>
      </c>
      <c r="B43" s="47" t="s">
        <v>75</v>
      </c>
      <c r="C43" s="49" t="s">
        <v>74</v>
      </c>
      <c r="D43" s="45"/>
      <c r="E43" s="44">
        <f t="shared" si="4"/>
        <v>1399.583462336823</v>
      </c>
      <c r="F43" s="44">
        <f>[1]поливомоечные!M47</f>
        <v>1679.5001548041876</v>
      </c>
      <c r="G43" s="42">
        <f t="shared" ref="G43:G52" si="5">F43*1.2</f>
        <v>2015.4001857650251</v>
      </c>
      <c r="H43" s="43">
        <f>I43/1.2</f>
        <v>2916.666666666667</v>
      </c>
      <c r="I43" s="42">
        <v>3500</v>
      </c>
      <c r="J43" s="41"/>
      <c r="K43" s="40"/>
      <c r="L43" s="40"/>
      <c r="M43" s="40"/>
      <c r="N43" s="40"/>
      <c r="O43" s="40"/>
      <c r="P43" s="37">
        <f>G43-Q43</f>
        <v>175.40018576502507</v>
      </c>
      <c r="Q43" s="53">
        <v>1840</v>
      </c>
      <c r="R43" s="38">
        <f>G43/Q43*100-100</f>
        <v>9.5326187915774483</v>
      </c>
      <c r="T43" s="37"/>
      <c r="U43" s="36"/>
    </row>
    <row r="44" spans="1:21" s="35" customFormat="1" hidden="1">
      <c r="A44" s="48"/>
      <c r="B44" s="47" t="s">
        <v>73</v>
      </c>
      <c r="C44" s="49" t="s">
        <v>72</v>
      </c>
      <c r="D44" s="45"/>
      <c r="E44" s="44">
        <f t="shared" si="4"/>
        <v>1275.8287062250722</v>
      </c>
      <c r="F44" s="44">
        <f>'[1]ас машины'!D47</f>
        <v>1530.9944474700867</v>
      </c>
      <c r="G44" s="42">
        <f t="shared" si="5"/>
        <v>1837.193336964104</v>
      </c>
      <c r="H44" s="43">
        <v>1166.67</v>
      </c>
      <c r="I44" s="42">
        <f>H44*1.2</f>
        <v>1400.0040000000001</v>
      </c>
      <c r="J44" s="41"/>
      <c r="K44" s="40"/>
      <c r="L44" s="40"/>
      <c r="M44" s="40"/>
      <c r="N44" s="40"/>
      <c r="O44" s="40"/>
      <c r="P44" s="37"/>
      <c r="Q44" s="53"/>
      <c r="R44" s="38"/>
      <c r="U44" s="36"/>
    </row>
    <row r="45" spans="1:21" s="35" customFormat="1" hidden="1">
      <c r="A45" s="48"/>
      <c r="B45" s="47" t="s">
        <v>71</v>
      </c>
      <c r="C45" s="49" t="s">
        <v>70</v>
      </c>
      <c r="D45" s="45"/>
      <c r="E45" s="44">
        <f t="shared" si="4"/>
        <v>1162.4010276879776</v>
      </c>
      <c r="F45" s="44">
        <f>'[1]ас машины'!G47</f>
        <v>1394.8812332255729</v>
      </c>
      <c r="G45" s="42">
        <f t="shared" si="5"/>
        <v>1673.8574798706875</v>
      </c>
      <c r="H45" s="43"/>
      <c r="I45" s="42">
        <f>H45*1.2</f>
        <v>0</v>
      </c>
      <c r="J45" s="41"/>
      <c r="K45" s="40"/>
      <c r="L45" s="40"/>
      <c r="M45" s="40"/>
      <c r="N45" s="40"/>
      <c r="O45" s="40"/>
      <c r="P45" s="37"/>
      <c r="Q45" s="53"/>
      <c r="R45" s="38"/>
      <c r="U45" s="36"/>
    </row>
    <row r="46" spans="1:21" s="35" customFormat="1" hidden="1">
      <c r="A46" s="48"/>
      <c r="B46" s="47" t="s">
        <v>69</v>
      </c>
      <c r="C46" s="49" t="s">
        <v>68</v>
      </c>
      <c r="D46" s="45"/>
      <c r="E46" s="44">
        <f t="shared" si="4"/>
        <v>1220.5678578716277</v>
      </c>
      <c r="F46" s="59">
        <f>'[1]ас машины'!M47</f>
        <v>1464.6814294459532</v>
      </c>
      <c r="G46" s="42">
        <f t="shared" si="5"/>
        <v>1757.6177153351439</v>
      </c>
      <c r="H46" s="58"/>
      <c r="I46" s="42">
        <f>H46*1.2</f>
        <v>0</v>
      </c>
      <c r="J46" s="41"/>
      <c r="K46" s="40"/>
      <c r="L46" s="40"/>
      <c r="M46" s="40"/>
      <c r="N46" s="40"/>
      <c r="O46" s="40"/>
      <c r="P46" s="37"/>
      <c r="Q46" s="53"/>
      <c r="R46" s="38"/>
      <c r="U46" s="36"/>
    </row>
    <row r="47" spans="1:21" s="35" customFormat="1" ht="27.75" hidden="1" customHeight="1">
      <c r="A47" s="48"/>
      <c r="B47" s="47" t="s">
        <v>67</v>
      </c>
      <c r="C47" s="49" t="s">
        <v>66</v>
      </c>
      <c r="D47" s="63"/>
      <c r="E47" s="44">
        <f t="shared" si="4"/>
        <v>1289.5135047664487</v>
      </c>
      <c r="F47" s="59">
        <f>'[1]ас машины'!X47</f>
        <v>1547.4162057197384</v>
      </c>
      <c r="G47" s="42">
        <f t="shared" si="5"/>
        <v>1856.8994468636861</v>
      </c>
      <c r="H47" s="58"/>
      <c r="I47" s="42"/>
      <c r="J47" s="41"/>
      <c r="K47" s="40" t="s">
        <v>65</v>
      </c>
      <c r="L47" s="40"/>
      <c r="M47" s="40"/>
      <c r="N47" s="40"/>
      <c r="O47" s="40"/>
      <c r="P47" s="37"/>
      <c r="Q47" s="53"/>
      <c r="R47" s="38"/>
      <c r="U47" s="36"/>
    </row>
    <row r="48" spans="1:21" s="35" customFormat="1" hidden="1">
      <c r="A48" s="48"/>
      <c r="B48" s="47" t="s">
        <v>64</v>
      </c>
      <c r="C48" s="49" t="s">
        <v>63</v>
      </c>
      <c r="D48" s="63"/>
      <c r="E48" s="44">
        <v>1237.3499999999999</v>
      </c>
      <c r="F48" s="59">
        <f>'[1]ас машины'!J47</f>
        <v>1585.3321013467025</v>
      </c>
      <c r="G48" s="42">
        <f t="shared" si="5"/>
        <v>1902.3985216160429</v>
      </c>
      <c r="H48" s="58"/>
      <c r="I48" s="42"/>
      <c r="J48" s="41"/>
      <c r="K48" s="40" t="s">
        <v>62</v>
      </c>
      <c r="L48" s="40"/>
      <c r="M48" s="40"/>
      <c r="N48" s="40"/>
      <c r="O48" s="40"/>
      <c r="P48" s="37"/>
      <c r="Q48" s="53"/>
      <c r="R48" s="38"/>
      <c r="U48" s="36"/>
    </row>
    <row r="49" spans="1:21" s="35" customFormat="1" ht="81" hidden="1" customHeight="1">
      <c r="A49" s="48" t="s">
        <v>40</v>
      </c>
      <c r="B49" s="47" t="s">
        <v>61</v>
      </c>
      <c r="C49" s="62" t="s">
        <v>60</v>
      </c>
      <c r="D49" s="60"/>
      <c r="E49" s="44">
        <f>F49/1.2</f>
        <v>1253.8842362013424</v>
      </c>
      <c r="F49" s="59">
        <f>SUM(F44:F48)/5</f>
        <v>1504.6610834416108</v>
      </c>
      <c r="G49" s="42">
        <f t="shared" si="5"/>
        <v>1805.5933001299329</v>
      </c>
      <c r="H49" s="58"/>
      <c r="I49" s="42">
        <f>H49*1.2</f>
        <v>0</v>
      </c>
      <c r="J49" s="41"/>
      <c r="K49" s="40"/>
      <c r="L49" s="40"/>
      <c r="M49" s="40"/>
      <c r="N49" s="40"/>
      <c r="O49" s="40"/>
      <c r="P49" s="37"/>
      <c r="Q49" s="53"/>
      <c r="R49" s="38"/>
      <c r="U49" s="36"/>
    </row>
    <row r="50" spans="1:21" s="35" customFormat="1" hidden="1">
      <c r="A50" s="48"/>
      <c r="B50" s="47" t="s">
        <v>59</v>
      </c>
      <c r="C50" s="49" t="s">
        <v>58</v>
      </c>
      <c r="D50" s="45"/>
      <c r="E50" s="44">
        <f>F50/1.2</f>
        <v>1245.8066753493601</v>
      </c>
      <c r="F50" s="59">
        <f>'[1]ас машины'!P47</f>
        <v>1494.9680104192321</v>
      </c>
      <c r="G50" s="42">
        <f t="shared" si="5"/>
        <v>1793.9616125030784</v>
      </c>
      <c r="H50" s="58"/>
      <c r="I50" s="42">
        <f>H50*1.2</f>
        <v>0</v>
      </c>
      <c r="J50" s="41"/>
      <c r="K50" s="40"/>
      <c r="L50" s="40"/>
      <c r="M50" s="40"/>
      <c r="N50" s="40"/>
      <c r="O50" s="40"/>
      <c r="P50" s="37"/>
      <c r="Q50" s="53"/>
      <c r="R50" s="38"/>
      <c r="U50" s="36"/>
    </row>
    <row r="51" spans="1:21" s="35" customFormat="1" hidden="1">
      <c r="A51" s="48"/>
      <c r="B51" s="47" t="s">
        <v>57</v>
      </c>
      <c r="C51" s="49" t="s">
        <v>56</v>
      </c>
      <c r="D51" s="45"/>
      <c r="E51" s="44">
        <f>F51/1.2</f>
        <v>1219.4086174377787</v>
      </c>
      <c r="F51" s="59">
        <f>'[1]ас машины'!U47</f>
        <v>1463.2903409253345</v>
      </c>
      <c r="G51" s="42">
        <f t="shared" si="5"/>
        <v>1755.9484091104014</v>
      </c>
      <c r="H51" s="58"/>
      <c r="I51" s="42">
        <f>H51*1.2</f>
        <v>0</v>
      </c>
      <c r="J51" s="41"/>
      <c r="K51" s="40"/>
      <c r="L51" s="40"/>
      <c r="M51" s="40"/>
      <c r="N51" s="40"/>
      <c r="O51" s="40"/>
      <c r="P51" s="37"/>
      <c r="Q51" s="53"/>
      <c r="R51" s="38"/>
      <c r="U51" s="36"/>
    </row>
    <row r="52" spans="1:21" s="35" customFormat="1" ht="25.5" hidden="1">
      <c r="A52" s="48" t="s">
        <v>37</v>
      </c>
      <c r="B52" s="47" t="s">
        <v>55</v>
      </c>
      <c r="C52" s="62" t="s">
        <v>54</v>
      </c>
      <c r="D52" s="60"/>
      <c r="E52" s="44">
        <f>F52/1.2</f>
        <v>1232.6076463935694</v>
      </c>
      <c r="F52" s="59">
        <f>SUM(F50:F51)/2</f>
        <v>1479.1291756722833</v>
      </c>
      <c r="G52" s="42">
        <f t="shared" si="5"/>
        <v>1774.9550108067399</v>
      </c>
      <c r="H52" s="58"/>
      <c r="I52" s="42">
        <f>H52*1.2</f>
        <v>0</v>
      </c>
      <c r="J52" s="41"/>
      <c r="K52" s="40"/>
      <c r="L52" s="40"/>
      <c r="M52" s="40"/>
      <c r="N52" s="40"/>
      <c r="O52" s="40"/>
      <c r="P52" s="37"/>
      <c r="Q52" s="53"/>
      <c r="R52" s="38"/>
      <c r="U52" s="36"/>
    </row>
    <row r="53" spans="1:21" s="35" customFormat="1" ht="87.75" customHeight="1">
      <c r="A53" s="48" t="s">
        <v>53</v>
      </c>
      <c r="B53" s="61" t="s">
        <v>52</v>
      </c>
      <c r="C53" s="57" t="s">
        <v>51</v>
      </c>
      <c r="D53" s="60"/>
      <c r="E53" s="44">
        <f>F53/1.2</f>
        <v>1243.2459412974558</v>
      </c>
      <c r="F53" s="59">
        <f>(F49+F52)/2</f>
        <v>1491.895129556947</v>
      </c>
      <c r="G53" s="42">
        <f>F53*1.2+0.01</f>
        <v>1790.2841554683364</v>
      </c>
      <c r="H53" s="58">
        <f>I53/1.2</f>
        <v>2083.3333333333335</v>
      </c>
      <c r="I53" s="42">
        <v>2500</v>
      </c>
      <c r="J53" s="41"/>
      <c r="K53" s="40"/>
      <c r="L53" s="40"/>
      <c r="M53" s="40"/>
      <c r="N53" s="40"/>
      <c r="O53" s="40"/>
      <c r="P53" s="37">
        <f>G53-Q53</f>
        <v>157.75415546833642</v>
      </c>
      <c r="Q53" s="53">
        <v>1632.53</v>
      </c>
      <c r="R53" s="38">
        <f>G53/Q53*100-100</f>
        <v>9.6631703839032923</v>
      </c>
      <c r="T53" s="37"/>
      <c r="U53" s="36"/>
    </row>
    <row r="54" spans="1:21" s="35" customFormat="1" ht="27" customHeight="1">
      <c r="A54" s="48" t="s">
        <v>50</v>
      </c>
      <c r="B54" s="47" t="s">
        <v>49</v>
      </c>
      <c r="C54" s="49" t="s">
        <v>48</v>
      </c>
      <c r="D54" s="45"/>
      <c r="E54" s="44">
        <f>F54/1.2-0.01</f>
        <v>2061.2268525430627</v>
      </c>
      <c r="F54" s="59">
        <f>'[1]ас машины'!AA47</f>
        <v>2473.4842230516751</v>
      </c>
      <c r="G54" s="42">
        <f t="shared" ref="G54:G66" si="6">F54*1.2</f>
        <v>2968.1810676620103</v>
      </c>
      <c r="H54" s="58">
        <f>I54/1.2</f>
        <v>2916.666666666667</v>
      </c>
      <c r="I54" s="42">
        <v>3500</v>
      </c>
      <c r="J54" s="41"/>
      <c r="K54" s="40"/>
      <c r="L54" s="40"/>
      <c r="M54" s="40"/>
      <c r="N54" s="40"/>
      <c r="O54" s="40"/>
      <c r="P54" s="37">
        <f>G54-Q54</f>
        <v>262.48106766201045</v>
      </c>
      <c r="Q54" s="53">
        <v>2705.7</v>
      </c>
      <c r="R54" s="38">
        <f>G54/Q54*100-100</f>
        <v>9.7010410489710637</v>
      </c>
      <c r="T54" s="37"/>
      <c r="U54" s="36"/>
    </row>
    <row r="55" spans="1:21" s="35" customFormat="1" ht="12.75" customHeight="1">
      <c r="A55" s="48" t="s">
        <v>47</v>
      </c>
      <c r="B55" s="47" t="s">
        <v>46</v>
      </c>
      <c r="C55" s="49" t="s">
        <v>45</v>
      </c>
      <c r="D55" s="45"/>
      <c r="E55" s="44">
        <f>F55/1.2-0.01</f>
        <v>1033.7254665879716</v>
      </c>
      <c r="F55" s="44">
        <f>'[1]спец механизмы'!D47</f>
        <v>1240.4825599055657</v>
      </c>
      <c r="G55" s="42">
        <f t="shared" si="6"/>
        <v>1488.5790718866788</v>
      </c>
      <c r="H55" s="43">
        <f>I55/1.2</f>
        <v>2500</v>
      </c>
      <c r="I55" s="42">
        <v>3000</v>
      </c>
      <c r="J55" s="41"/>
      <c r="K55" s="40"/>
      <c r="L55" s="40"/>
      <c r="M55" s="40"/>
      <c r="N55" s="40"/>
      <c r="O55" s="40"/>
      <c r="P55" s="37">
        <f>G55-Q55</f>
        <v>132.4090718866787</v>
      </c>
      <c r="Q55" s="53">
        <v>1356.17</v>
      </c>
      <c r="R55" s="38">
        <f>G55/Q55*100-100</f>
        <v>9.7634567854088203</v>
      </c>
      <c r="T55" s="37"/>
      <c r="U55" s="36"/>
    </row>
    <row r="56" spans="1:21" s="35" customFormat="1" hidden="1">
      <c r="A56" s="48"/>
      <c r="B56" s="47" t="s">
        <v>44</v>
      </c>
      <c r="C56" s="49" t="s">
        <v>43</v>
      </c>
      <c r="D56" s="45"/>
      <c r="E56" s="44">
        <f>F56/1.2</f>
        <v>1217.4998523889108</v>
      </c>
      <c r="F56" s="44">
        <f>'[1]прочие грузовые'!AM48</f>
        <v>1460.999822866693</v>
      </c>
      <c r="G56" s="42">
        <f t="shared" si="6"/>
        <v>1753.1997874400315</v>
      </c>
      <c r="H56" s="43"/>
      <c r="I56" s="42">
        <f>H56*1.2</f>
        <v>0</v>
      </c>
      <c r="J56" s="41"/>
      <c r="K56" s="40"/>
      <c r="L56" s="40"/>
      <c r="M56" s="40"/>
      <c r="N56" s="40"/>
      <c r="O56" s="40"/>
      <c r="P56" s="37"/>
      <c r="Q56" s="53"/>
      <c r="R56" s="38"/>
      <c r="U56" s="36"/>
    </row>
    <row r="57" spans="1:21" s="35" customFormat="1" hidden="1">
      <c r="A57" s="48"/>
      <c r="B57" s="47" t="s">
        <v>42</v>
      </c>
      <c r="C57" s="49" t="s">
        <v>41</v>
      </c>
      <c r="D57" s="45"/>
      <c r="E57" s="44">
        <f>F57/1.2</f>
        <v>1321.9345986057342</v>
      </c>
      <c r="F57" s="44">
        <f>'[1]прочие грузовые'!AJ48</f>
        <v>1586.321518326881</v>
      </c>
      <c r="G57" s="42">
        <f t="shared" si="6"/>
        <v>1903.585821992257</v>
      </c>
      <c r="H57" s="43"/>
      <c r="I57" s="42">
        <f>H57*1.2</f>
        <v>0</v>
      </c>
      <c r="J57" s="41"/>
      <c r="K57" s="40"/>
      <c r="L57" s="40"/>
      <c r="M57" s="40"/>
      <c r="N57" s="40"/>
      <c r="O57" s="40"/>
      <c r="P57" s="37"/>
      <c r="Q57" s="53"/>
      <c r="R57" s="38"/>
      <c r="U57" s="36"/>
    </row>
    <row r="58" spans="1:21" s="35" customFormat="1" ht="24.75" customHeight="1">
      <c r="A58" s="48" t="s">
        <v>40</v>
      </c>
      <c r="B58" s="47" t="s">
        <v>39</v>
      </c>
      <c r="C58" s="57" t="s">
        <v>38</v>
      </c>
      <c r="D58" s="56"/>
      <c r="E58" s="44">
        <f>F58/1.2</f>
        <v>1269.7172254973225</v>
      </c>
      <c r="F58" s="44">
        <f>SUM(F56:F57)/2</f>
        <v>1523.660670596787</v>
      </c>
      <c r="G58" s="42">
        <f t="shared" si="6"/>
        <v>1828.3928047161444</v>
      </c>
      <c r="H58" s="43">
        <f>I58/1.2</f>
        <v>2250</v>
      </c>
      <c r="I58" s="42">
        <v>2700</v>
      </c>
      <c r="J58" s="41"/>
      <c r="K58" s="40"/>
      <c r="L58" s="40"/>
      <c r="M58" s="40"/>
      <c r="N58" s="40"/>
      <c r="O58" s="40"/>
      <c r="P58" s="37">
        <f t="shared" ref="P58:P66" si="7">G58-Q58</f>
        <v>163.07280471614445</v>
      </c>
      <c r="Q58" s="53">
        <v>1665.32</v>
      </c>
      <c r="R58" s="38">
        <f>G58/Q58*100-100</f>
        <v>9.7922804455686787</v>
      </c>
      <c r="T58" s="37"/>
      <c r="U58" s="36"/>
    </row>
    <row r="59" spans="1:21" s="35" customFormat="1" ht="18.75" customHeight="1">
      <c r="A59" s="48" t="s">
        <v>37</v>
      </c>
      <c r="B59" s="47" t="s">
        <v>36</v>
      </c>
      <c r="C59" s="49" t="s">
        <v>35</v>
      </c>
      <c r="D59" s="45"/>
      <c r="E59" s="44">
        <f>F59/1.2+0.01</f>
        <v>1323.7231905648378</v>
      </c>
      <c r="F59" s="44">
        <f>'[1]прочие грузовые'!AP48</f>
        <v>1588.4558286778054</v>
      </c>
      <c r="G59" s="42">
        <f t="shared" si="6"/>
        <v>1906.1469944133664</v>
      </c>
      <c r="H59" s="43">
        <f>I59/1.2</f>
        <v>2500</v>
      </c>
      <c r="I59" s="42">
        <v>3000</v>
      </c>
      <c r="J59" s="41"/>
      <c r="K59" s="40"/>
      <c r="L59" s="40"/>
      <c r="M59" s="40"/>
      <c r="N59" s="40"/>
      <c r="O59" s="40"/>
      <c r="P59" s="37">
        <f t="shared" si="7"/>
        <v>167.8169944133665</v>
      </c>
      <c r="Q59" s="53">
        <v>1738.33</v>
      </c>
      <c r="R59" s="38">
        <f>G59/Q59*100-100</f>
        <v>9.6539203956306636</v>
      </c>
      <c r="T59" s="37"/>
      <c r="U59" s="36"/>
    </row>
    <row r="60" spans="1:21" s="35" customFormat="1" ht="28.5" customHeight="1">
      <c r="A60" s="48" t="s">
        <v>34</v>
      </c>
      <c r="B60" s="47" t="s">
        <v>33</v>
      </c>
      <c r="C60" s="49"/>
      <c r="D60" s="45"/>
      <c r="E60" s="44">
        <f>F60/1.2</f>
        <v>4622.6887366013261</v>
      </c>
      <c r="F60" s="44">
        <f>'[1]спец механизмы'!AX47</f>
        <v>5547.2264839215914</v>
      </c>
      <c r="G60" s="42">
        <f t="shared" si="6"/>
        <v>6656.6717807059094</v>
      </c>
      <c r="H60" s="43">
        <f>I60/1.2</f>
        <v>5583.3333333333339</v>
      </c>
      <c r="I60" s="42">
        <v>6700</v>
      </c>
      <c r="J60" s="41"/>
      <c r="K60" s="40"/>
      <c r="L60" s="40"/>
      <c r="M60" s="40"/>
      <c r="N60" s="40"/>
      <c r="O60" s="40"/>
      <c r="P60" s="55">
        <f t="shared" si="7"/>
        <v>21.511780705909587</v>
      </c>
      <c r="Q60" s="53">
        <v>6635.16</v>
      </c>
      <c r="R60" s="38">
        <f>G60/Q60*100-100</f>
        <v>0.32420892195379736</v>
      </c>
      <c r="T60" s="37"/>
      <c r="U60" s="36"/>
    </row>
    <row r="61" spans="1:21" s="35" customFormat="1" ht="12.75" customHeight="1">
      <c r="A61" s="48" t="s">
        <v>32</v>
      </c>
      <c r="B61" s="47" t="s">
        <v>31</v>
      </c>
      <c r="C61" s="49"/>
      <c r="D61" s="45"/>
      <c r="E61" s="44">
        <f>F61/1.2</f>
        <v>726.90918939872108</v>
      </c>
      <c r="F61" s="44">
        <f>'[1]спец механизмы'!AA47</f>
        <v>872.29102727846532</v>
      </c>
      <c r="G61" s="42">
        <f t="shared" si="6"/>
        <v>1046.7492327341583</v>
      </c>
      <c r="H61" s="43">
        <f>I61/1.2</f>
        <v>2083.3333333333335</v>
      </c>
      <c r="I61" s="42">
        <v>2500</v>
      </c>
      <c r="J61" s="41"/>
      <c r="K61" s="40"/>
      <c r="L61" s="40"/>
      <c r="M61" s="40"/>
      <c r="N61" s="40"/>
      <c r="O61" s="40"/>
      <c r="P61" s="37">
        <f t="shared" si="7"/>
        <v>92.789232734158304</v>
      </c>
      <c r="Q61" s="53">
        <v>953.96</v>
      </c>
      <c r="R61" s="38">
        <f>G61/Q61*100-100</f>
        <v>9.7267424980249046</v>
      </c>
      <c r="T61" s="37"/>
      <c r="U61" s="36"/>
    </row>
    <row r="62" spans="1:21" s="35" customFormat="1" ht="12.75" hidden="1" customHeight="1">
      <c r="A62" s="48" t="s">
        <v>28</v>
      </c>
      <c r="B62" s="47"/>
      <c r="C62" s="49"/>
      <c r="D62" s="45"/>
      <c r="E62" s="44"/>
      <c r="F62" s="44"/>
      <c r="G62" s="42">
        <f t="shared" si="6"/>
        <v>0</v>
      </c>
      <c r="H62" s="43"/>
      <c r="I62" s="42">
        <f>H62*1.2</f>
        <v>0</v>
      </c>
      <c r="J62" s="41"/>
      <c r="K62" s="40"/>
      <c r="L62" s="40"/>
      <c r="M62" s="40"/>
      <c r="N62" s="40"/>
      <c r="O62" s="40"/>
      <c r="P62" s="37">
        <f t="shared" si="7"/>
        <v>0</v>
      </c>
      <c r="Q62" s="53"/>
      <c r="R62" s="38"/>
      <c r="T62" s="37"/>
      <c r="U62" s="36"/>
    </row>
    <row r="63" spans="1:21" s="35" customFormat="1" ht="12.75" customHeight="1">
      <c r="A63" s="48" t="s">
        <v>30</v>
      </c>
      <c r="B63" s="47" t="s">
        <v>29</v>
      </c>
      <c r="C63" s="49"/>
      <c r="D63" s="45"/>
      <c r="E63" s="44">
        <f>F63/1.2</f>
        <v>881.37519643023552</v>
      </c>
      <c r="F63" s="44">
        <f>'[1]спец механизмы'!AL47</f>
        <v>1057.6502357162826</v>
      </c>
      <c r="G63" s="42">
        <f t="shared" si="6"/>
        <v>1269.1802828595391</v>
      </c>
      <c r="H63" s="43">
        <f>I63/1.2</f>
        <v>1250</v>
      </c>
      <c r="I63" s="42">
        <v>1500</v>
      </c>
      <c r="J63" s="41"/>
      <c r="K63" s="40"/>
      <c r="L63" s="40"/>
      <c r="M63" s="40"/>
      <c r="N63" s="40"/>
      <c r="O63" s="40"/>
      <c r="P63" s="37">
        <f t="shared" si="7"/>
        <v>111.61028285953921</v>
      </c>
      <c r="Q63" s="53">
        <v>1157.57</v>
      </c>
      <c r="R63" s="38">
        <f>G63/Q63*100-100</f>
        <v>9.6417739626579078</v>
      </c>
      <c r="T63" s="37"/>
      <c r="U63" s="36"/>
    </row>
    <row r="64" spans="1:21" s="35" customFormat="1" ht="25.5" customHeight="1">
      <c r="A64" s="48" t="s">
        <v>28</v>
      </c>
      <c r="B64" s="47" t="s">
        <v>27</v>
      </c>
      <c r="C64" s="49" t="s">
        <v>26</v>
      </c>
      <c r="D64" s="45"/>
      <c r="E64" s="44">
        <f>F64/1.2</f>
        <v>1680.5448740812192</v>
      </c>
      <c r="F64" s="44">
        <f>'[1]спец механизмы'!G47</f>
        <v>2016.6538488974629</v>
      </c>
      <c r="G64" s="42">
        <f t="shared" si="6"/>
        <v>2419.9846186769555</v>
      </c>
      <c r="H64" s="43">
        <f>I64/1.2</f>
        <v>2500</v>
      </c>
      <c r="I64" s="42">
        <v>3000</v>
      </c>
      <c r="J64" s="41"/>
      <c r="K64" s="40"/>
      <c r="L64" s="40"/>
      <c r="M64" s="40"/>
      <c r="N64" s="40"/>
      <c r="O64" s="40"/>
      <c r="P64" s="37">
        <f t="shared" si="7"/>
        <v>211.70461867695531</v>
      </c>
      <c r="Q64" s="53">
        <v>2208.2800000000002</v>
      </c>
      <c r="R64" s="38">
        <f>G64/Q64*100-100</f>
        <v>9.5868557735864641</v>
      </c>
      <c r="T64" s="37"/>
      <c r="U64" s="36"/>
    </row>
    <row r="65" spans="1:21" s="35" customFormat="1" ht="12.75" hidden="1" customHeight="1">
      <c r="A65" s="48" t="s">
        <v>22</v>
      </c>
      <c r="B65" s="47" t="s">
        <v>25</v>
      </c>
      <c r="C65" s="49" t="s">
        <v>24</v>
      </c>
      <c r="D65" s="45"/>
      <c r="E65" s="44">
        <f>F65/1.2</f>
        <v>2181.2820608860325</v>
      </c>
      <c r="F65" s="44">
        <f>'[1]спец механизмы'!J47</f>
        <v>2617.5384730632391</v>
      </c>
      <c r="G65" s="42">
        <f t="shared" si="6"/>
        <v>3141.0461676758869</v>
      </c>
      <c r="H65" s="43">
        <f>I65/1.2</f>
        <v>2916.666666666667</v>
      </c>
      <c r="I65" s="42">
        <v>3500</v>
      </c>
      <c r="J65" s="41" t="s">
        <v>23</v>
      </c>
      <c r="K65" s="40"/>
      <c r="L65" s="40"/>
      <c r="M65" s="40"/>
      <c r="N65" s="40"/>
      <c r="O65" s="40"/>
      <c r="P65" s="37">
        <f t="shared" si="7"/>
        <v>282.84616767588705</v>
      </c>
      <c r="Q65" s="53">
        <v>2858.2</v>
      </c>
      <c r="R65" s="38">
        <f>G65/Q65*100-100</f>
        <v>9.8959543655408027</v>
      </c>
      <c r="T65" s="37"/>
      <c r="U65" s="36"/>
    </row>
    <row r="66" spans="1:21" s="35" customFormat="1" ht="27" customHeight="1">
      <c r="A66" s="48" t="s">
        <v>22</v>
      </c>
      <c r="B66" s="47" t="s">
        <v>21</v>
      </c>
      <c r="C66" s="49" t="s">
        <v>20</v>
      </c>
      <c r="D66" s="45"/>
      <c r="E66" s="44">
        <f>F66/1.2</f>
        <v>2096.9988407914589</v>
      </c>
      <c r="F66" s="44">
        <f>'[1]спец механизмы'!U47</f>
        <v>2516.3986089497507</v>
      </c>
      <c r="G66" s="42">
        <f t="shared" si="6"/>
        <v>3019.6783307397009</v>
      </c>
      <c r="H66" s="43">
        <f>I66/1.2</f>
        <v>3333.3333333333335</v>
      </c>
      <c r="I66" s="42">
        <v>4000</v>
      </c>
      <c r="J66" s="41"/>
      <c r="K66" s="40"/>
      <c r="L66" s="40"/>
      <c r="M66" s="40"/>
      <c r="N66" s="40"/>
      <c r="O66" s="40"/>
      <c r="P66" s="37">
        <f t="shared" si="7"/>
        <v>268.98833073970081</v>
      </c>
      <c r="Q66" s="53">
        <v>2750.69</v>
      </c>
      <c r="R66" s="38">
        <f>G66/Q66*100-100</f>
        <v>9.7789402200793489</v>
      </c>
      <c r="T66" s="37"/>
      <c r="U66" s="36"/>
    </row>
    <row r="67" spans="1:21" s="35" customFormat="1" ht="12.75" customHeight="1">
      <c r="A67" s="48" t="s">
        <v>19</v>
      </c>
      <c r="B67" s="47" t="s">
        <v>18</v>
      </c>
      <c r="C67" s="52" t="s">
        <v>17</v>
      </c>
      <c r="D67" s="45"/>
      <c r="E67" s="44">
        <f>'[1]спец механизмы'!R47/1.2</f>
        <v>744.25420365531068</v>
      </c>
      <c r="F67" s="44"/>
      <c r="G67" s="42"/>
      <c r="H67" s="43"/>
      <c r="I67" s="42"/>
      <c r="J67" s="41"/>
      <c r="K67" s="40"/>
      <c r="L67" s="40"/>
      <c r="M67" s="40"/>
      <c r="N67" s="40"/>
      <c r="O67" s="40"/>
      <c r="P67" s="37"/>
      <c r="Q67" s="53">
        <v>680.13</v>
      </c>
      <c r="R67" s="38">
        <f>E67/Q67*100-100</f>
        <v>9.4282274940541839</v>
      </c>
      <c r="T67" s="37"/>
      <c r="U67" s="36"/>
    </row>
    <row r="68" spans="1:21" s="35" customFormat="1" ht="30.75" customHeight="1">
      <c r="A68" s="136" t="s">
        <v>16</v>
      </c>
      <c r="B68" s="47" t="s">
        <v>15</v>
      </c>
      <c r="C68" s="138" t="s">
        <v>14</v>
      </c>
      <c r="D68" s="45"/>
      <c r="E68" s="44">
        <f>F68/1.2</f>
        <v>1395.8937581845655</v>
      </c>
      <c r="F68" s="44">
        <f>'[1]спец механизмы'!M47</f>
        <v>1675.0725098214784</v>
      </c>
      <c r="G68" s="42">
        <f>F68*1.2-0.01</f>
        <v>2010.0770117857739</v>
      </c>
      <c r="H68" s="43">
        <f>I68/1.2</f>
        <v>2083.3333333333335</v>
      </c>
      <c r="I68" s="42">
        <v>2500</v>
      </c>
      <c r="J68" s="41"/>
      <c r="K68" s="40"/>
      <c r="L68" s="40"/>
      <c r="M68" s="40"/>
      <c r="N68" s="40"/>
      <c r="O68" s="40"/>
      <c r="P68" s="37">
        <f>G68-Q68</f>
        <v>175.91701178577387</v>
      </c>
      <c r="Q68" s="53">
        <v>1834.16</v>
      </c>
      <c r="R68" s="38">
        <f>G68/Q68*100-100</f>
        <v>9.5911486340217778</v>
      </c>
      <c r="T68" s="37"/>
      <c r="U68" s="36"/>
    </row>
    <row r="69" spans="1:21" s="35" customFormat="1" ht="30.75" customHeight="1">
      <c r="A69" s="137"/>
      <c r="B69" s="54" t="s">
        <v>13</v>
      </c>
      <c r="C69" s="139"/>
      <c r="D69" s="45"/>
      <c r="E69" s="44">
        <f>F69/1.2</f>
        <v>555.55833333333328</v>
      </c>
      <c r="F69" s="43">
        <v>666.67</v>
      </c>
      <c r="G69" s="42">
        <v>800</v>
      </c>
      <c r="H69" s="43">
        <f>I69/1.2</f>
        <v>666.66666666666674</v>
      </c>
      <c r="I69" s="42">
        <v>800</v>
      </c>
      <c r="J69" s="41"/>
      <c r="K69" s="40"/>
      <c r="L69" s="40"/>
      <c r="M69" s="40"/>
      <c r="N69" s="40"/>
      <c r="O69" s="40"/>
      <c r="P69" s="37"/>
      <c r="Q69" s="53">
        <v>800</v>
      </c>
      <c r="R69" s="38">
        <f>G69/Q69*100-100</f>
        <v>0</v>
      </c>
      <c r="T69" s="37"/>
      <c r="U69" s="36"/>
    </row>
    <row r="70" spans="1:21" s="35" customFormat="1" ht="12.75" hidden="1" customHeight="1">
      <c r="A70" s="48" t="s">
        <v>12</v>
      </c>
      <c r="B70" s="47"/>
      <c r="C70" s="49"/>
      <c r="D70" s="45"/>
      <c r="E70" s="44">
        <f>F70/1.2</f>
        <v>0</v>
      </c>
      <c r="F70" s="44"/>
      <c r="G70" s="42">
        <f>F70*1.2</f>
        <v>0</v>
      </c>
      <c r="H70" s="43"/>
      <c r="I70" s="42">
        <f>H70*1.2</f>
        <v>0</v>
      </c>
      <c r="J70" s="41"/>
      <c r="K70" s="40"/>
      <c r="L70" s="40"/>
      <c r="M70" s="40"/>
      <c r="N70" s="40"/>
      <c r="O70" s="40"/>
      <c r="P70" s="37"/>
      <c r="Q70" s="53"/>
      <c r="R70" s="38"/>
      <c r="T70" s="37"/>
      <c r="U70" s="36"/>
    </row>
    <row r="71" spans="1:21" s="35" customFormat="1" ht="13.5" customHeight="1">
      <c r="A71" s="48" t="s">
        <v>11</v>
      </c>
      <c r="B71" s="47" t="s">
        <v>10</v>
      </c>
      <c r="C71" s="49" t="s">
        <v>9</v>
      </c>
      <c r="D71" s="45"/>
      <c r="E71" s="44">
        <f>F71/1.2</f>
        <v>1713.3198015097466</v>
      </c>
      <c r="F71" s="44">
        <f>'[1]спец механизмы'!AI47</f>
        <v>2055.9837618116958</v>
      </c>
      <c r="G71" s="42">
        <f>F71*1.2</f>
        <v>2467.1805141740347</v>
      </c>
      <c r="H71" s="43">
        <f>I71/1.2</f>
        <v>2500</v>
      </c>
      <c r="I71" s="42">
        <v>3000</v>
      </c>
      <c r="J71" s="41"/>
      <c r="K71" s="40"/>
      <c r="L71" s="40"/>
      <c r="M71" s="40"/>
      <c r="N71" s="40"/>
      <c r="O71" s="40"/>
      <c r="P71" s="37">
        <f>G71-Q71</f>
        <v>218.5105141740346</v>
      </c>
      <c r="Q71" s="53">
        <v>2248.67</v>
      </c>
      <c r="R71" s="38">
        <f>G71/Q71*100-100</f>
        <v>9.7173224249905275</v>
      </c>
      <c r="T71" s="37"/>
      <c r="U71" s="36"/>
    </row>
    <row r="72" spans="1:21" s="35" customFormat="1" ht="12.75" hidden="1" customHeight="1">
      <c r="A72" s="48"/>
      <c r="B72" s="47"/>
      <c r="C72" s="52"/>
      <c r="D72" s="45"/>
      <c r="E72" s="44"/>
      <c r="F72" s="51"/>
      <c r="G72" s="42"/>
      <c r="H72" s="50"/>
      <c r="I72" s="42"/>
      <c r="J72" s="41"/>
      <c r="K72" s="40"/>
      <c r="L72" s="40"/>
      <c r="M72" s="40"/>
      <c r="N72" s="40"/>
      <c r="O72" s="40"/>
      <c r="P72" s="37"/>
      <c r="Q72" s="39"/>
      <c r="R72" s="38"/>
      <c r="T72" s="37"/>
      <c r="U72" s="36"/>
    </row>
    <row r="73" spans="1:21" s="35" customFormat="1" ht="26.25" customHeight="1">
      <c r="A73" s="48" t="s">
        <v>8</v>
      </c>
      <c r="B73" s="47" t="s">
        <v>7</v>
      </c>
      <c r="C73" s="49" t="s">
        <v>6</v>
      </c>
      <c r="D73" s="45"/>
      <c r="E73" s="44">
        <f>F73/1.2</f>
        <v>1476.3689403584783</v>
      </c>
      <c r="F73" s="44">
        <f>'[1]спец механизмы'!X47</f>
        <v>1771.642728430174</v>
      </c>
      <c r="G73" s="42">
        <f>F73*1.2</f>
        <v>2125.9712741162089</v>
      </c>
      <c r="H73" s="43">
        <f>I73/1.2</f>
        <v>2500</v>
      </c>
      <c r="I73" s="42">
        <v>3000</v>
      </c>
      <c r="J73" s="41"/>
      <c r="K73" s="40"/>
      <c r="L73" s="40"/>
      <c r="M73" s="40"/>
      <c r="N73" s="40"/>
      <c r="O73" s="40"/>
      <c r="P73" s="37">
        <f>G73-Q73</f>
        <v>929.10127411620897</v>
      </c>
      <c r="Q73" s="39">
        <v>1196.8699999999999</v>
      </c>
      <c r="R73" s="38">
        <f>G73/Q73*100-100</f>
        <v>77.627584793353407</v>
      </c>
      <c r="T73" s="37"/>
      <c r="U73" s="36"/>
    </row>
    <row r="74" spans="1:21" s="35" customFormat="1" ht="12.75" customHeight="1">
      <c r="A74" s="48" t="s">
        <v>5</v>
      </c>
      <c r="B74" s="47" t="s">
        <v>4</v>
      </c>
      <c r="C74" s="46"/>
      <c r="D74" s="45"/>
      <c r="E74" s="44">
        <f>F74/1.2</f>
        <v>1534.340975630387</v>
      </c>
      <c r="F74" s="44">
        <f>'[1]спец механизмы'!AU47</f>
        <v>1841.2091707564643</v>
      </c>
      <c r="G74" s="42">
        <f>F74*1.2</f>
        <v>2209.4510049077571</v>
      </c>
      <c r="H74" s="43">
        <f>I74/1.2</f>
        <v>2500</v>
      </c>
      <c r="I74" s="42">
        <v>3000</v>
      </c>
      <c r="J74" s="41"/>
      <c r="K74" s="40"/>
      <c r="L74" s="40"/>
      <c r="M74" s="40"/>
      <c r="N74" s="40"/>
      <c r="O74" s="40"/>
      <c r="P74" s="37">
        <f>G74-Q74</f>
        <v>643.17100490775715</v>
      </c>
      <c r="Q74" s="39">
        <v>1566.28</v>
      </c>
      <c r="R74" s="38">
        <f>G74/Q74*100-100</f>
        <v>41.063603245125847</v>
      </c>
      <c r="T74" s="37"/>
      <c r="U74" s="36"/>
    </row>
    <row r="75" spans="1:21" s="1" customFormat="1" ht="15.75" customHeight="1">
      <c r="A75" s="23"/>
      <c r="B75" s="140"/>
      <c r="C75" s="141"/>
      <c r="D75" s="141"/>
      <c r="E75" s="141"/>
      <c r="F75" s="141"/>
      <c r="G75" s="141"/>
      <c r="H75" s="141"/>
      <c r="I75" s="141"/>
      <c r="J75" s="34"/>
      <c r="K75" s="20"/>
      <c r="L75" s="20"/>
      <c r="M75" s="20"/>
      <c r="N75" s="20"/>
      <c r="O75" s="20"/>
      <c r="P75" s="19"/>
      <c r="Q75" s="12"/>
      <c r="R75" s="18"/>
      <c r="U75" s="17"/>
    </row>
    <row r="76" spans="1:21" s="1" customFormat="1">
      <c r="A76" s="23"/>
      <c r="B76" s="10" t="s">
        <v>3</v>
      </c>
      <c r="C76" s="9"/>
      <c r="D76" s="22"/>
      <c r="E76" s="21"/>
      <c r="F76" s="6"/>
      <c r="G76" s="31" t="s">
        <v>2</v>
      </c>
      <c r="H76" s="15"/>
      <c r="I76" s="14"/>
      <c r="J76" s="14"/>
      <c r="K76" s="20"/>
      <c r="L76" s="20"/>
      <c r="M76" s="20"/>
      <c r="N76" s="20"/>
      <c r="O76" s="20"/>
      <c r="P76" s="19"/>
      <c r="Q76" s="12"/>
      <c r="R76" s="18"/>
      <c r="U76" s="17"/>
    </row>
    <row r="77" spans="1:21" s="1" customFormat="1">
      <c r="A77" s="23"/>
      <c r="B77" s="10"/>
      <c r="C77" s="9"/>
      <c r="D77" s="22"/>
      <c r="E77" s="21"/>
      <c r="F77" s="6"/>
      <c r="G77" s="5"/>
      <c r="H77" s="15"/>
      <c r="I77" s="14"/>
      <c r="J77" s="14"/>
      <c r="K77" s="20"/>
      <c r="L77" s="20"/>
      <c r="M77" s="20"/>
      <c r="N77" s="20"/>
      <c r="O77" s="20"/>
      <c r="P77" s="19"/>
      <c r="Q77" s="12"/>
      <c r="R77" s="18"/>
      <c r="U77" s="17"/>
    </row>
    <row r="78" spans="1:21" s="1" customFormat="1">
      <c r="A78" s="23"/>
      <c r="B78" s="10" t="s">
        <v>1</v>
      </c>
      <c r="C78" s="10"/>
      <c r="D78" s="10"/>
      <c r="E78" s="33"/>
      <c r="F78" s="32"/>
      <c r="G78" s="31" t="s">
        <v>0</v>
      </c>
      <c r="H78" s="30"/>
      <c r="I78" s="14"/>
      <c r="J78" s="14"/>
      <c r="K78" s="20"/>
      <c r="L78" s="20"/>
      <c r="M78" s="20"/>
      <c r="N78" s="20"/>
      <c r="O78" s="20"/>
      <c r="P78" s="19"/>
      <c r="Q78" s="12"/>
      <c r="R78" s="18"/>
      <c r="U78" s="17"/>
    </row>
    <row r="79" spans="1:21" s="10" customFormat="1">
      <c r="I79" s="29"/>
      <c r="J79" s="29"/>
      <c r="K79" s="28"/>
      <c r="L79" s="28"/>
      <c r="M79" s="28"/>
      <c r="N79" s="28"/>
      <c r="O79" s="28"/>
      <c r="P79" s="27"/>
      <c r="Q79" s="26"/>
      <c r="R79" s="25"/>
      <c r="U79" s="24"/>
    </row>
    <row r="80" spans="1:21" s="1" customFormat="1">
      <c r="A80" s="23"/>
      <c r="B80" s="10"/>
      <c r="C80" s="9"/>
      <c r="D80" s="22"/>
      <c r="E80" s="21"/>
      <c r="F80" s="6"/>
      <c r="G80" s="5"/>
      <c r="H80" s="15"/>
      <c r="I80" s="14"/>
      <c r="J80" s="14"/>
      <c r="K80" s="20"/>
      <c r="L80" s="20"/>
      <c r="M80" s="20"/>
      <c r="N80" s="20"/>
      <c r="O80" s="20"/>
      <c r="P80" s="19"/>
      <c r="Q80" s="12"/>
      <c r="R80" s="18"/>
      <c r="U80" s="17"/>
    </row>
    <row r="81" spans="8:21" customFormat="1">
      <c r="H81" s="6"/>
      <c r="I81" s="14"/>
      <c r="J81" s="14"/>
      <c r="K81" s="13"/>
      <c r="L81" s="13"/>
      <c r="M81" s="13"/>
      <c r="N81" s="13"/>
      <c r="O81" s="13"/>
      <c r="P81" s="4"/>
      <c r="Q81" s="12"/>
      <c r="R81" s="2"/>
      <c r="T81" s="1"/>
      <c r="U81" s="16"/>
    </row>
    <row r="82" spans="8:21" customFormat="1">
      <c r="H82" s="15"/>
      <c r="I82" s="14"/>
      <c r="J82" s="14"/>
      <c r="K82" s="13"/>
      <c r="L82" s="13"/>
      <c r="M82" s="13"/>
      <c r="N82" s="13"/>
      <c r="O82" s="13"/>
      <c r="P82" s="4"/>
      <c r="Q82" s="12"/>
      <c r="R82" s="2"/>
      <c r="T82" s="1"/>
      <c r="U82" s="16"/>
    </row>
    <row r="83" spans="8:21" customFormat="1">
      <c r="H83" s="15"/>
      <c r="I83" s="14"/>
      <c r="J83" s="14"/>
      <c r="K83" s="13"/>
      <c r="L83" s="13"/>
      <c r="M83" s="13"/>
      <c r="N83" s="13"/>
      <c r="O83" s="13"/>
      <c r="P83" s="4"/>
      <c r="Q83" s="12"/>
      <c r="R83" s="2"/>
      <c r="T83" s="1"/>
      <c r="U83" s="16"/>
    </row>
    <row r="84" spans="8:21" customFormat="1">
      <c r="H84" s="15"/>
      <c r="I84" s="14"/>
      <c r="J84" s="14"/>
      <c r="K84" s="13"/>
      <c r="L84" s="13"/>
      <c r="M84" s="13"/>
      <c r="N84" s="13"/>
      <c r="O84" s="13"/>
      <c r="P84" s="4"/>
      <c r="Q84" s="12"/>
      <c r="R84" s="2"/>
      <c r="T84" s="1"/>
      <c r="U84" s="16"/>
    </row>
    <row r="85" spans="8:21" customFormat="1">
      <c r="H85" s="15"/>
      <c r="I85" s="14"/>
      <c r="J85" s="14"/>
      <c r="K85" s="13"/>
      <c r="L85" s="13"/>
      <c r="M85" s="13"/>
      <c r="N85" s="13"/>
      <c r="O85" s="13"/>
      <c r="P85" s="4"/>
      <c r="Q85" s="12"/>
      <c r="R85" s="2"/>
      <c r="T85" s="1"/>
      <c r="U85" s="16"/>
    </row>
    <row r="86" spans="8:21" customFormat="1">
      <c r="H86" s="15"/>
      <c r="I86" s="14"/>
      <c r="J86" s="14"/>
      <c r="K86" s="13"/>
      <c r="L86" s="13"/>
      <c r="M86" s="13"/>
      <c r="N86" s="13"/>
      <c r="O86" s="13"/>
      <c r="P86" s="4"/>
      <c r="Q86" s="12"/>
      <c r="R86" s="2"/>
      <c r="T86" s="1"/>
      <c r="U86" s="16"/>
    </row>
    <row r="87" spans="8:21" customFormat="1">
      <c r="H87" s="15"/>
      <c r="I87" s="14"/>
      <c r="J87" s="14"/>
      <c r="K87" s="13"/>
      <c r="L87" s="13"/>
      <c r="M87" s="13"/>
      <c r="N87" s="13"/>
      <c r="O87" s="13"/>
      <c r="P87" s="4"/>
      <c r="Q87" s="12"/>
      <c r="R87" s="2"/>
      <c r="T87" s="1"/>
      <c r="U87" s="16"/>
    </row>
    <row r="88" spans="8:21" customFormat="1">
      <c r="H88" s="15"/>
      <c r="I88" s="14"/>
      <c r="J88" s="14"/>
      <c r="K88" s="13"/>
      <c r="L88" s="13"/>
      <c r="M88" s="13"/>
      <c r="N88" s="13"/>
      <c r="O88" s="13"/>
      <c r="P88" s="4"/>
      <c r="Q88" s="12"/>
      <c r="R88" s="2"/>
      <c r="T88" s="1"/>
      <c r="U88" s="16"/>
    </row>
    <row r="89" spans="8:21" customFormat="1">
      <c r="H89" s="15"/>
      <c r="I89" s="14"/>
      <c r="J89" s="14"/>
      <c r="K89" s="13"/>
      <c r="L89" s="13"/>
      <c r="M89" s="13"/>
      <c r="N89" s="13"/>
      <c r="O89" s="13"/>
      <c r="P89" s="4"/>
      <c r="Q89" s="12"/>
      <c r="R89" s="2"/>
      <c r="T89" s="1"/>
      <c r="U89" s="16"/>
    </row>
    <row r="90" spans="8:21" customFormat="1">
      <c r="H90" s="15"/>
      <c r="I90" s="14"/>
      <c r="J90" s="14"/>
      <c r="K90" s="13"/>
      <c r="L90" s="13"/>
      <c r="M90" s="13"/>
      <c r="N90" s="13"/>
      <c r="O90" s="13"/>
      <c r="P90" s="4"/>
      <c r="Q90" s="12"/>
      <c r="R90" s="2"/>
      <c r="T90" s="1"/>
      <c r="U90" s="16"/>
    </row>
    <row r="91" spans="8:21" customFormat="1">
      <c r="H91" s="15"/>
      <c r="I91" s="14"/>
      <c r="J91" s="14"/>
      <c r="K91" s="13"/>
      <c r="L91" s="13"/>
      <c r="M91" s="13"/>
      <c r="N91" s="13"/>
      <c r="O91" s="13"/>
      <c r="P91" s="4"/>
      <c r="Q91" s="12"/>
      <c r="R91" s="2"/>
      <c r="T91" s="1"/>
      <c r="U91" s="16"/>
    </row>
    <row r="92" spans="8:21" customFormat="1">
      <c r="H92" s="15"/>
      <c r="I92" s="14"/>
      <c r="J92" s="14"/>
      <c r="K92" s="13"/>
      <c r="L92" s="13"/>
      <c r="M92" s="13"/>
      <c r="N92" s="13"/>
      <c r="O92" s="13"/>
      <c r="P92" s="4"/>
      <c r="Q92" s="12"/>
      <c r="R92" s="2"/>
      <c r="T92" s="1"/>
      <c r="U92" s="16"/>
    </row>
    <row r="93" spans="8:21" customFormat="1">
      <c r="H93" s="15"/>
      <c r="I93" s="14"/>
      <c r="J93" s="14"/>
      <c r="K93" s="13"/>
      <c r="L93" s="13"/>
      <c r="M93" s="13"/>
      <c r="N93" s="13"/>
      <c r="O93" s="13"/>
      <c r="P93" s="4"/>
      <c r="Q93" s="12"/>
      <c r="R93" s="2"/>
      <c r="T93" s="1"/>
      <c r="U93" s="16"/>
    </row>
    <row r="94" spans="8:21" customFormat="1">
      <c r="H94" s="15"/>
      <c r="I94" s="14"/>
      <c r="J94" s="14"/>
      <c r="K94" s="13"/>
      <c r="L94" s="13"/>
      <c r="M94" s="13"/>
      <c r="N94" s="13"/>
      <c r="O94" s="13"/>
      <c r="P94" s="4"/>
      <c r="Q94" s="12"/>
      <c r="R94" s="2"/>
      <c r="T94" s="1"/>
      <c r="U94" s="16"/>
    </row>
    <row r="95" spans="8:21" customFormat="1">
      <c r="H95" s="15"/>
      <c r="I95" s="14"/>
      <c r="J95" s="14"/>
      <c r="K95" s="13"/>
      <c r="L95" s="13"/>
      <c r="M95" s="13"/>
      <c r="N95" s="13"/>
      <c r="O95" s="13"/>
      <c r="P95" s="4"/>
      <c r="Q95" s="12"/>
      <c r="R95" s="2"/>
      <c r="T95" s="1"/>
      <c r="U95" s="16"/>
    </row>
    <row r="96" spans="8:21" customFormat="1">
      <c r="H96" s="15"/>
      <c r="I96" s="14"/>
      <c r="J96" s="14"/>
      <c r="K96" s="13"/>
      <c r="L96" s="13"/>
      <c r="M96" s="13"/>
      <c r="N96" s="13"/>
      <c r="O96" s="13"/>
      <c r="P96" s="4"/>
      <c r="Q96" s="12"/>
      <c r="R96" s="2"/>
      <c r="T96" s="1"/>
      <c r="U96" s="16"/>
    </row>
    <row r="97" spans="8:21" customFormat="1">
      <c r="H97" s="15"/>
      <c r="I97" s="14"/>
      <c r="J97" s="14"/>
      <c r="K97" s="13"/>
      <c r="L97" s="13"/>
      <c r="M97" s="13"/>
      <c r="N97" s="13"/>
      <c r="O97" s="13"/>
      <c r="P97" s="4"/>
      <c r="Q97" s="12"/>
      <c r="R97" s="2"/>
      <c r="T97" s="1"/>
      <c r="U97" s="16"/>
    </row>
    <row r="98" spans="8:21" customFormat="1">
      <c r="H98" s="15"/>
      <c r="I98" s="14"/>
      <c r="J98" s="14"/>
      <c r="K98" s="13"/>
      <c r="L98" s="13"/>
      <c r="M98" s="13"/>
      <c r="N98" s="13"/>
      <c r="O98" s="13"/>
      <c r="P98" s="4"/>
      <c r="Q98" s="12"/>
      <c r="R98" s="2"/>
      <c r="T98" s="1"/>
      <c r="U98" s="16"/>
    </row>
    <row r="99" spans="8:21" customFormat="1">
      <c r="H99" s="15"/>
      <c r="I99" s="14"/>
      <c r="J99" s="14"/>
      <c r="K99" s="13"/>
      <c r="L99" s="13"/>
      <c r="M99" s="13"/>
      <c r="N99" s="13"/>
      <c r="O99" s="13"/>
      <c r="P99" s="4"/>
      <c r="Q99" s="12"/>
      <c r="R99" s="2"/>
      <c r="T99" s="1"/>
      <c r="U99" s="16"/>
    </row>
    <row r="100" spans="8:21" customFormat="1">
      <c r="H100" s="15"/>
      <c r="I100" s="14"/>
      <c r="J100" s="14"/>
      <c r="K100" s="13"/>
      <c r="L100" s="13"/>
      <c r="M100" s="13"/>
      <c r="N100" s="13"/>
      <c r="O100" s="13"/>
      <c r="P100" s="4"/>
      <c r="Q100" s="12"/>
      <c r="R100" s="2"/>
      <c r="T100" s="1"/>
      <c r="U100" s="16"/>
    </row>
    <row r="101" spans="8:21" customFormat="1">
      <c r="H101" s="15"/>
      <c r="I101" s="14"/>
      <c r="J101" s="14"/>
      <c r="K101" s="13"/>
      <c r="L101" s="13"/>
      <c r="M101" s="13"/>
      <c r="N101" s="13"/>
      <c r="O101" s="13"/>
      <c r="P101" s="4"/>
      <c r="Q101" s="12"/>
      <c r="R101" s="2"/>
      <c r="T101" s="1"/>
      <c r="U101" s="16"/>
    </row>
    <row r="102" spans="8:21" customFormat="1">
      <c r="H102" s="15"/>
      <c r="I102" s="14"/>
      <c r="J102" s="14"/>
      <c r="K102" s="13"/>
      <c r="L102" s="13"/>
      <c r="M102" s="13"/>
      <c r="N102" s="13"/>
      <c r="O102" s="13"/>
      <c r="P102" s="4"/>
      <c r="Q102" s="12"/>
      <c r="R102" s="2"/>
      <c r="T102" s="1"/>
      <c r="U102" s="16"/>
    </row>
    <row r="103" spans="8:21" customFormat="1">
      <c r="H103" s="15"/>
      <c r="I103" s="14"/>
      <c r="J103" s="14"/>
      <c r="K103" s="13"/>
      <c r="L103" s="13"/>
      <c r="M103" s="13"/>
      <c r="N103" s="13"/>
      <c r="O103" s="13"/>
      <c r="P103" s="4"/>
      <c r="Q103" s="12"/>
      <c r="R103" s="2"/>
      <c r="T103" s="1"/>
      <c r="U103" s="16"/>
    </row>
    <row r="104" spans="8:21" customFormat="1">
      <c r="H104" s="15"/>
      <c r="I104" s="14"/>
      <c r="J104" s="14"/>
      <c r="K104" s="13"/>
      <c r="L104" s="13"/>
      <c r="M104" s="13"/>
      <c r="N104" s="13"/>
      <c r="O104" s="13"/>
      <c r="P104" s="4"/>
      <c r="Q104" s="12"/>
      <c r="R104" s="2"/>
      <c r="T104" s="1"/>
      <c r="U104" s="16"/>
    </row>
    <row r="105" spans="8:21" customFormat="1">
      <c r="H105" s="15"/>
      <c r="I105" s="14"/>
      <c r="J105" s="14"/>
      <c r="K105" s="13"/>
      <c r="L105" s="13"/>
      <c r="M105" s="13"/>
      <c r="N105" s="13"/>
      <c r="O105" s="13"/>
      <c r="P105" s="4"/>
      <c r="Q105" s="12"/>
      <c r="R105" s="2"/>
      <c r="T105" s="1"/>
      <c r="U105" s="16"/>
    </row>
    <row r="106" spans="8:21" customFormat="1">
      <c r="H106" s="15"/>
      <c r="I106" s="14"/>
      <c r="J106" s="14"/>
      <c r="K106" s="13"/>
      <c r="L106" s="13"/>
      <c r="M106" s="13"/>
      <c r="N106" s="13"/>
      <c r="O106" s="13"/>
      <c r="P106" s="4"/>
      <c r="Q106" s="12"/>
      <c r="R106" s="2"/>
      <c r="T106" s="1"/>
      <c r="U106" s="16"/>
    </row>
    <row r="107" spans="8:21" customFormat="1">
      <c r="H107" s="15"/>
      <c r="I107" s="14"/>
      <c r="J107" s="14"/>
      <c r="K107" s="13"/>
      <c r="L107" s="13"/>
      <c r="M107" s="13"/>
      <c r="N107" s="13"/>
      <c r="O107" s="13"/>
      <c r="P107" s="4"/>
      <c r="Q107" s="12"/>
      <c r="R107" s="2"/>
      <c r="T107" s="1"/>
      <c r="U107" s="16"/>
    </row>
    <row r="108" spans="8:21" customFormat="1">
      <c r="H108" s="15"/>
      <c r="I108" s="14"/>
      <c r="J108" s="14"/>
      <c r="K108" s="13"/>
      <c r="L108" s="13"/>
      <c r="M108" s="13"/>
      <c r="N108" s="13"/>
      <c r="O108" s="13"/>
      <c r="P108" s="4"/>
      <c r="Q108" s="12"/>
      <c r="R108" s="2"/>
      <c r="T108" s="1"/>
      <c r="U108" s="16"/>
    </row>
    <row r="109" spans="8:21" customFormat="1">
      <c r="H109" s="15"/>
      <c r="I109" s="14"/>
      <c r="J109" s="14"/>
      <c r="K109" s="13"/>
      <c r="L109" s="13"/>
      <c r="M109" s="13"/>
      <c r="N109" s="13"/>
      <c r="O109" s="13"/>
      <c r="P109" s="4"/>
      <c r="Q109" s="12"/>
      <c r="R109" s="2"/>
      <c r="T109" s="1"/>
      <c r="U109" s="16"/>
    </row>
    <row r="110" spans="8:21" customFormat="1">
      <c r="H110" s="15"/>
      <c r="I110" s="14"/>
      <c r="J110" s="14"/>
      <c r="K110" s="13"/>
      <c r="L110" s="13"/>
      <c r="M110" s="13"/>
      <c r="N110" s="13"/>
      <c r="O110" s="13"/>
      <c r="P110" s="4"/>
      <c r="Q110" s="12"/>
      <c r="R110" s="2"/>
      <c r="T110" s="1"/>
      <c r="U110" s="16"/>
    </row>
    <row r="111" spans="8:21" customFormat="1">
      <c r="H111" s="15"/>
      <c r="I111" s="14"/>
      <c r="J111" s="14"/>
      <c r="K111" s="13"/>
      <c r="L111" s="13"/>
      <c r="M111" s="13"/>
      <c r="N111" s="13"/>
      <c r="O111" s="13"/>
      <c r="P111" s="4"/>
      <c r="Q111" s="12"/>
      <c r="R111" s="2"/>
      <c r="T111" s="1"/>
      <c r="U111" s="16"/>
    </row>
    <row r="112" spans="8:21" customFormat="1">
      <c r="H112" s="15"/>
      <c r="I112" s="14"/>
      <c r="J112" s="14"/>
      <c r="K112" s="13"/>
      <c r="L112" s="13"/>
      <c r="M112" s="13"/>
      <c r="N112" s="13"/>
      <c r="O112" s="13"/>
      <c r="P112" s="4"/>
      <c r="Q112" s="12"/>
      <c r="R112" s="2"/>
      <c r="T112" s="1"/>
      <c r="U112" s="16"/>
    </row>
    <row r="113" spans="8:21" customFormat="1">
      <c r="H113" s="15"/>
      <c r="I113" s="14"/>
      <c r="J113" s="14"/>
      <c r="K113" s="13"/>
      <c r="L113" s="13"/>
      <c r="M113" s="13"/>
      <c r="N113" s="13"/>
      <c r="O113" s="13"/>
      <c r="P113" s="4"/>
      <c r="Q113" s="12"/>
      <c r="R113" s="2"/>
      <c r="T113" s="1"/>
      <c r="U113" s="16"/>
    </row>
    <row r="114" spans="8:21" customFormat="1">
      <c r="H114" s="15"/>
      <c r="I114" s="14"/>
      <c r="J114" s="14"/>
      <c r="K114" s="13"/>
      <c r="L114" s="13"/>
      <c r="M114" s="13"/>
      <c r="N114" s="13"/>
      <c r="O114" s="13"/>
      <c r="P114" s="4"/>
      <c r="Q114" s="12"/>
      <c r="R114" s="2"/>
      <c r="T114" s="1"/>
      <c r="U114" s="16"/>
    </row>
    <row r="115" spans="8:21" customFormat="1">
      <c r="H115" s="15"/>
      <c r="I115" s="14"/>
      <c r="J115" s="14"/>
      <c r="K115" s="13"/>
      <c r="L115" s="13"/>
      <c r="M115" s="13"/>
      <c r="N115" s="13"/>
      <c r="O115" s="13"/>
      <c r="P115" s="4"/>
      <c r="Q115" s="12"/>
      <c r="R115" s="2"/>
      <c r="T115" s="1"/>
      <c r="U115" s="16"/>
    </row>
    <row r="116" spans="8:21" customFormat="1">
      <c r="H116" s="15"/>
      <c r="I116" s="14"/>
      <c r="J116" s="14"/>
      <c r="K116" s="13"/>
      <c r="L116" s="13"/>
      <c r="M116" s="13"/>
      <c r="N116" s="13"/>
      <c r="O116" s="13"/>
      <c r="P116" s="4"/>
      <c r="Q116" s="12"/>
      <c r="R116" s="2"/>
      <c r="T116" s="1"/>
      <c r="U116" s="16"/>
    </row>
    <row r="117" spans="8:21" customFormat="1">
      <c r="H117" s="15"/>
      <c r="I117" s="14"/>
      <c r="J117" s="14"/>
      <c r="K117" s="13"/>
      <c r="L117" s="13"/>
      <c r="M117" s="13"/>
      <c r="N117" s="13"/>
      <c r="O117" s="13"/>
      <c r="P117" s="4"/>
      <c r="Q117" s="12"/>
      <c r="R117" s="2"/>
      <c r="T117" s="1"/>
      <c r="U117" s="16"/>
    </row>
    <row r="118" spans="8:21" customFormat="1">
      <c r="H118" s="15"/>
      <c r="I118" s="14"/>
      <c r="J118" s="14"/>
      <c r="K118" s="13"/>
      <c r="L118" s="13"/>
      <c r="M118" s="13"/>
      <c r="N118" s="13"/>
      <c r="O118" s="13"/>
      <c r="P118" s="4"/>
      <c r="Q118" s="12"/>
      <c r="R118" s="2"/>
      <c r="T118" s="1"/>
      <c r="U118" s="16"/>
    </row>
    <row r="119" spans="8:21" customFormat="1">
      <c r="H119" s="15"/>
      <c r="I119" s="14"/>
      <c r="J119" s="14"/>
      <c r="K119" s="13"/>
      <c r="L119" s="13"/>
      <c r="M119" s="13"/>
      <c r="N119" s="13"/>
      <c r="O119" s="13"/>
      <c r="P119" s="4"/>
      <c r="Q119" s="12"/>
      <c r="R119" s="2"/>
      <c r="T119" s="1"/>
      <c r="U119" s="16"/>
    </row>
    <row r="120" spans="8:21" customFormat="1">
      <c r="H120" s="15"/>
      <c r="I120" s="14"/>
      <c r="J120" s="14"/>
      <c r="K120" s="13"/>
      <c r="L120" s="13"/>
      <c r="M120" s="13"/>
      <c r="N120" s="13"/>
      <c r="O120" s="13"/>
      <c r="P120" s="4"/>
      <c r="Q120" s="12"/>
      <c r="R120" s="2"/>
      <c r="T120" s="1"/>
      <c r="U120" s="16"/>
    </row>
    <row r="121" spans="8:21" customFormat="1">
      <c r="H121" s="15"/>
      <c r="I121" s="14"/>
      <c r="J121" s="14"/>
      <c r="K121" s="13"/>
      <c r="L121" s="13"/>
      <c r="M121" s="13"/>
      <c r="N121" s="13"/>
      <c r="O121" s="13"/>
      <c r="P121" s="4"/>
      <c r="Q121" s="12"/>
      <c r="R121" s="2"/>
      <c r="T121" s="1"/>
      <c r="U121" s="16"/>
    </row>
    <row r="122" spans="8:21" customFormat="1">
      <c r="H122" s="15"/>
      <c r="I122" s="14"/>
      <c r="J122" s="14"/>
      <c r="K122" s="13"/>
      <c r="L122" s="13"/>
      <c r="M122" s="13"/>
      <c r="N122" s="13"/>
      <c r="O122" s="13"/>
      <c r="P122" s="4"/>
      <c r="Q122" s="12"/>
      <c r="R122" s="2"/>
      <c r="T122" s="1"/>
      <c r="U122" s="16"/>
    </row>
    <row r="123" spans="8:21" customFormat="1">
      <c r="H123" s="15"/>
      <c r="I123" s="14"/>
      <c r="J123" s="14"/>
      <c r="K123" s="13"/>
      <c r="L123" s="13"/>
      <c r="M123" s="13"/>
      <c r="N123" s="13"/>
      <c r="O123" s="13"/>
      <c r="P123" s="4"/>
      <c r="Q123" s="12"/>
      <c r="R123" s="2"/>
      <c r="T123" s="1"/>
      <c r="U123" s="16"/>
    </row>
    <row r="124" spans="8:21" customFormat="1">
      <c r="H124" s="15"/>
      <c r="I124" s="14"/>
      <c r="J124" s="14"/>
      <c r="K124" s="13"/>
      <c r="L124" s="13"/>
      <c r="M124" s="13"/>
      <c r="N124" s="13"/>
      <c r="O124" s="13"/>
      <c r="P124" s="4"/>
      <c r="Q124" s="12"/>
      <c r="R124" s="2"/>
      <c r="T124" s="1"/>
      <c r="U124" s="16"/>
    </row>
    <row r="125" spans="8:21" customFormat="1">
      <c r="H125" s="15"/>
      <c r="I125" s="14"/>
      <c r="J125" s="14"/>
      <c r="K125" s="13"/>
      <c r="L125" s="13"/>
      <c r="M125" s="13"/>
      <c r="N125" s="13"/>
      <c r="O125" s="13"/>
      <c r="P125" s="4"/>
      <c r="Q125" s="12"/>
      <c r="R125" s="2"/>
      <c r="T125" s="1"/>
      <c r="U125" s="16"/>
    </row>
    <row r="126" spans="8:21" customFormat="1">
      <c r="H126" s="15"/>
      <c r="I126" s="14"/>
      <c r="J126" s="14"/>
      <c r="K126" s="13"/>
      <c r="L126" s="13"/>
      <c r="M126" s="13"/>
      <c r="N126" s="13"/>
      <c r="O126" s="13"/>
      <c r="P126" s="4"/>
      <c r="Q126" s="12"/>
      <c r="R126" s="2"/>
      <c r="T126" s="1"/>
      <c r="U126" s="16"/>
    </row>
    <row r="127" spans="8:21" customFormat="1">
      <c r="H127" s="15"/>
      <c r="I127" s="14"/>
      <c r="J127" s="14"/>
      <c r="K127" s="13"/>
      <c r="L127" s="13"/>
      <c r="M127" s="13"/>
      <c r="N127" s="13"/>
      <c r="O127" s="13"/>
      <c r="P127" s="4"/>
      <c r="Q127" s="12"/>
      <c r="R127" s="2"/>
      <c r="T127" s="1"/>
      <c r="U127" s="16"/>
    </row>
    <row r="128" spans="8:21" customFormat="1">
      <c r="H128" s="15"/>
      <c r="I128" s="14"/>
      <c r="J128" s="14"/>
      <c r="K128" s="13"/>
      <c r="L128" s="13"/>
      <c r="M128" s="13"/>
      <c r="N128" s="13"/>
      <c r="O128" s="13"/>
      <c r="P128" s="4"/>
      <c r="Q128" s="12"/>
      <c r="R128" s="2"/>
      <c r="T128" s="1"/>
      <c r="U128" s="16"/>
    </row>
    <row r="129" spans="8:21" customFormat="1">
      <c r="H129" s="15"/>
      <c r="I129" s="14"/>
      <c r="J129" s="14"/>
      <c r="K129" s="13"/>
      <c r="L129" s="13"/>
      <c r="M129" s="13"/>
      <c r="N129" s="13"/>
      <c r="O129" s="13"/>
      <c r="P129" s="4"/>
      <c r="Q129" s="12"/>
      <c r="R129" s="2"/>
      <c r="T129" s="1"/>
      <c r="U129" s="16"/>
    </row>
    <row r="130" spans="8:21" customFormat="1">
      <c r="H130" s="15"/>
      <c r="I130" s="14"/>
      <c r="J130" s="14"/>
      <c r="K130" s="13"/>
      <c r="L130" s="13"/>
      <c r="M130" s="13"/>
      <c r="N130" s="13"/>
      <c r="O130" s="13"/>
      <c r="P130" s="4"/>
      <c r="Q130" s="12"/>
      <c r="R130" s="2"/>
      <c r="T130" s="1"/>
      <c r="U130" s="16"/>
    </row>
    <row r="131" spans="8:21" customFormat="1">
      <c r="H131" s="15"/>
      <c r="I131" s="14"/>
      <c r="J131" s="14"/>
      <c r="K131" s="13"/>
      <c r="L131" s="13"/>
      <c r="M131" s="13"/>
      <c r="N131" s="13"/>
      <c r="O131" s="13"/>
      <c r="P131" s="4"/>
      <c r="Q131" s="12"/>
      <c r="R131" s="2"/>
      <c r="T131" s="1"/>
      <c r="U131" s="16"/>
    </row>
    <row r="132" spans="8:21" customFormat="1">
      <c r="H132" s="15"/>
      <c r="I132" s="14"/>
      <c r="J132" s="14"/>
      <c r="K132" s="13"/>
      <c r="L132" s="13"/>
      <c r="M132" s="13"/>
      <c r="N132" s="13"/>
      <c r="O132" s="13"/>
      <c r="P132" s="4"/>
      <c r="Q132" s="12"/>
      <c r="R132" s="2"/>
      <c r="T132" s="1"/>
      <c r="U132" s="16"/>
    </row>
    <row r="133" spans="8:21" customFormat="1">
      <c r="H133" s="15"/>
      <c r="I133" s="14"/>
      <c r="J133" s="14"/>
      <c r="K133" s="13"/>
      <c r="L133" s="13"/>
      <c r="M133" s="13"/>
      <c r="N133" s="13"/>
      <c r="O133" s="13"/>
      <c r="P133" s="4"/>
      <c r="Q133" s="12"/>
      <c r="R133" s="2"/>
      <c r="T133" s="1"/>
      <c r="U133" s="16"/>
    </row>
    <row r="134" spans="8:21" customFormat="1">
      <c r="H134" s="15"/>
      <c r="I134" s="14"/>
      <c r="J134" s="14"/>
      <c r="K134" s="13"/>
      <c r="L134" s="13"/>
      <c r="M134" s="13"/>
      <c r="N134" s="13"/>
      <c r="O134" s="13"/>
      <c r="P134" s="4"/>
      <c r="Q134" s="12"/>
      <c r="R134" s="2"/>
      <c r="T134" s="1"/>
      <c r="U134" s="16"/>
    </row>
    <row r="135" spans="8:21" customFormat="1">
      <c r="H135" s="15"/>
      <c r="I135" s="14"/>
      <c r="J135" s="14"/>
      <c r="K135" s="13"/>
      <c r="L135" s="13"/>
      <c r="M135" s="13"/>
      <c r="N135" s="13"/>
      <c r="O135" s="13"/>
      <c r="P135" s="4"/>
      <c r="Q135" s="12"/>
      <c r="R135" s="2"/>
      <c r="T135" s="1"/>
      <c r="U135" s="16"/>
    </row>
    <row r="136" spans="8:21" customFormat="1">
      <c r="H136" s="15"/>
      <c r="I136" s="14"/>
      <c r="J136" s="14"/>
      <c r="K136" s="13"/>
      <c r="L136" s="13"/>
      <c r="M136" s="13"/>
      <c r="N136" s="13"/>
      <c r="O136" s="13"/>
      <c r="P136" s="4"/>
      <c r="Q136" s="12"/>
      <c r="R136" s="2"/>
      <c r="T136" s="1"/>
      <c r="U136" s="16"/>
    </row>
    <row r="137" spans="8:21" customFormat="1">
      <c r="H137" s="15"/>
      <c r="I137" s="14"/>
      <c r="J137" s="14"/>
      <c r="K137" s="13"/>
      <c r="L137" s="13"/>
      <c r="M137" s="13"/>
      <c r="N137" s="13"/>
      <c r="O137" s="13"/>
      <c r="P137" s="4"/>
      <c r="Q137" s="12"/>
      <c r="R137" s="2"/>
      <c r="T137" s="1"/>
      <c r="U137" s="16"/>
    </row>
    <row r="138" spans="8:21" customFormat="1">
      <c r="H138" s="15"/>
      <c r="I138" s="14"/>
      <c r="J138" s="14"/>
      <c r="K138" s="13"/>
      <c r="L138" s="13"/>
      <c r="M138" s="13"/>
      <c r="N138" s="13"/>
      <c r="O138" s="13"/>
      <c r="P138" s="4"/>
      <c r="Q138" s="12"/>
      <c r="R138" s="2"/>
      <c r="T138" s="1"/>
      <c r="U138" s="16"/>
    </row>
    <row r="139" spans="8:21" customFormat="1">
      <c r="H139" s="15"/>
      <c r="I139" s="14"/>
      <c r="J139" s="14"/>
      <c r="K139" s="13"/>
      <c r="L139" s="13"/>
      <c r="M139" s="13"/>
      <c r="N139" s="13"/>
      <c r="O139" s="13"/>
      <c r="P139" s="4"/>
      <c r="Q139" s="12"/>
      <c r="R139" s="2"/>
      <c r="T139" s="1"/>
      <c r="U139" s="16"/>
    </row>
    <row r="140" spans="8:21" customFormat="1">
      <c r="H140" s="15"/>
      <c r="I140" s="14"/>
      <c r="J140" s="14"/>
      <c r="K140" s="13"/>
      <c r="L140" s="13"/>
      <c r="M140" s="13"/>
      <c r="N140" s="13"/>
      <c r="O140" s="13"/>
      <c r="P140" s="4"/>
      <c r="Q140" s="12"/>
      <c r="R140" s="2"/>
      <c r="T140" s="1"/>
      <c r="U140" s="16"/>
    </row>
    <row r="141" spans="8:21" customFormat="1">
      <c r="H141" s="15"/>
      <c r="I141" s="14"/>
      <c r="J141" s="14"/>
      <c r="K141" s="13"/>
      <c r="L141" s="13"/>
      <c r="M141" s="13"/>
      <c r="N141" s="13"/>
      <c r="O141" s="13"/>
      <c r="P141" s="4"/>
      <c r="Q141" s="12"/>
      <c r="R141" s="2"/>
      <c r="T141" s="1"/>
      <c r="U141" s="16"/>
    </row>
    <row r="142" spans="8:21" customFormat="1">
      <c r="H142" s="15"/>
      <c r="I142" s="14"/>
      <c r="J142" s="14"/>
      <c r="K142" s="13"/>
      <c r="L142" s="13"/>
      <c r="M142" s="13"/>
      <c r="N142" s="13"/>
      <c r="O142" s="13"/>
      <c r="P142" s="4"/>
      <c r="Q142" s="12"/>
      <c r="R142" s="2"/>
      <c r="T142" s="1"/>
      <c r="U142" s="16"/>
    </row>
    <row r="143" spans="8:21" customFormat="1">
      <c r="H143" s="15"/>
      <c r="I143" s="14"/>
      <c r="J143" s="14"/>
      <c r="K143" s="13"/>
      <c r="L143" s="13"/>
      <c r="M143" s="13"/>
      <c r="N143" s="13"/>
      <c r="O143" s="13"/>
      <c r="P143" s="4"/>
      <c r="Q143" s="12"/>
      <c r="R143" s="2"/>
      <c r="T143" s="1"/>
      <c r="U143" s="16"/>
    </row>
    <row r="144" spans="8:21" customFormat="1">
      <c r="H144" s="15"/>
      <c r="I144" s="14"/>
      <c r="J144" s="14"/>
      <c r="K144" s="13"/>
      <c r="L144" s="13"/>
      <c r="M144" s="13"/>
      <c r="N144" s="13"/>
      <c r="O144" s="13"/>
      <c r="P144" s="4"/>
      <c r="Q144" s="12"/>
      <c r="R144" s="2"/>
      <c r="T144" s="1"/>
      <c r="U144" s="16"/>
    </row>
    <row r="145" spans="8:17" customFormat="1">
      <c r="H145" s="15"/>
      <c r="I145" s="14"/>
      <c r="J145" s="14"/>
      <c r="K145" s="13"/>
      <c r="L145" s="13"/>
      <c r="M145" s="13"/>
      <c r="N145" s="13"/>
      <c r="O145" s="13"/>
      <c r="P145" s="4"/>
      <c r="Q145" s="12"/>
    </row>
    <row r="146" spans="8:17" customFormat="1">
      <c r="H146" s="15"/>
      <c r="I146" s="14"/>
      <c r="J146" s="14"/>
      <c r="K146" s="13"/>
      <c r="L146" s="13"/>
      <c r="M146" s="13"/>
      <c r="N146" s="13"/>
      <c r="O146" s="13"/>
      <c r="P146" s="4"/>
      <c r="Q146" s="12"/>
    </row>
    <row r="147" spans="8:17" customFormat="1">
      <c r="H147" s="15"/>
      <c r="I147" s="14"/>
      <c r="J147" s="14"/>
      <c r="K147" s="13"/>
      <c r="L147" s="13"/>
      <c r="M147" s="13"/>
      <c r="N147" s="13"/>
      <c r="O147" s="13"/>
      <c r="P147" s="4"/>
      <c r="Q147" s="12"/>
    </row>
    <row r="148" spans="8:17" customFormat="1">
      <c r="H148" s="15"/>
      <c r="I148" s="14"/>
      <c r="J148" s="14"/>
      <c r="K148" s="13"/>
      <c r="L148" s="13"/>
      <c r="M148" s="13"/>
      <c r="N148" s="13"/>
      <c r="O148" s="13"/>
      <c r="P148" s="4"/>
      <c r="Q148" s="12"/>
    </row>
    <row r="149" spans="8:17" customFormat="1">
      <c r="H149" s="15"/>
      <c r="I149" s="14"/>
      <c r="J149" s="14"/>
      <c r="K149" s="13"/>
      <c r="L149" s="13"/>
      <c r="M149" s="13"/>
      <c r="N149" s="13"/>
      <c r="O149" s="13"/>
      <c r="P149" s="4"/>
      <c r="Q149" s="12"/>
    </row>
    <row r="150" spans="8:17" customFormat="1">
      <c r="H150" s="15"/>
      <c r="I150" s="14"/>
      <c r="J150" s="14"/>
      <c r="K150" s="13"/>
      <c r="L150" s="13"/>
      <c r="M150" s="13"/>
      <c r="N150" s="13"/>
      <c r="O150" s="13"/>
      <c r="P150" s="4"/>
      <c r="Q150" s="12"/>
    </row>
    <row r="151" spans="8:17" customFormat="1">
      <c r="H151" s="15"/>
      <c r="I151" s="14"/>
      <c r="J151" s="14"/>
      <c r="K151" s="13"/>
      <c r="L151" s="13"/>
      <c r="M151" s="13"/>
      <c r="N151" s="13"/>
      <c r="O151" s="13"/>
      <c r="P151" s="4"/>
      <c r="Q151" s="12"/>
    </row>
    <row r="152" spans="8:17" customFormat="1">
      <c r="H152" s="15"/>
      <c r="I152" s="14"/>
      <c r="J152" s="14"/>
      <c r="K152" s="13"/>
      <c r="L152" s="13"/>
      <c r="M152" s="13"/>
      <c r="N152" s="13"/>
      <c r="O152" s="13"/>
      <c r="P152" s="4"/>
      <c r="Q152" s="12"/>
    </row>
    <row r="153" spans="8:17" customFormat="1">
      <c r="H153" s="15"/>
      <c r="I153" s="14"/>
      <c r="J153" s="14"/>
      <c r="K153" s="13"/>
      <c r="L153" s="13"/>
      <c r="M153" s="13"/>
      <c r="N153" s="13"/>
      <c r="O153" s="13"/>
      <c r="P153" s="4"/>
      <c r="Q153" s="12"/>
    </row>
    <row r="154" spans="8:17" customFormat="1">
      <c r="H154" s="15"/>
      <c r="I154" s="14"/>
      <c r="J154" s="14"/>
      <c r="K154" s="13"/>
      <c r="L154" s="13"/>
      <c r="M154" s="13"/>
      <c r="N154" s="13"/>
      <c r="O154" s="13"/>
      <c r="P154" s="4"/>
      <c r="Q154" s="12"/>
    </row>
    <row r="155" spans="8:17" customFormat="1">
      <c r="H155" s="15"/>
      <c r="I155" s="14"/>
      <c r="J155" s="14"/>
      <c r="K155" s="13"/>
      <c r="L155" s="13"/>
      <c r="M155" s="13"/>
      <c r="N155" s="13"/>
      <c r="O155" s="13"/>
      <c r="P155" s="4"/>
      <c r="Q155" s="12"/>
    </row>
    <row r="156" spans="8:17" customFormat="1">
      <c r="H156" s="15"/>
      <c r="I156" s="14"/>
      <c r="J156" s="14"/>
      <c r="K156" s="13"/>
      <c r="L156" s="13"/>
      <c r="M156" s="13"/>
      <c r="N156" s="13"/>
      <c r="O156" s="13"/>
      <c r="P156" s="4"/>
      <c r="Q156" s="12"/>
    </row>
    <row r="157" spans="8:17" customFormat="1">
      <c r="H157" s="15"/>
      <c r="I157" s="14"/>
      <c r="J157" s="14"/>
      <c r="K157" s="13"/>
      <c r="L157" s="13"/>
      <c r="M157" s="13"/>
      <c r="N157" s="13"/>
      <c r="O157" s="13"/>
      <c r="P157" s="4"/>
      <c r="Q157" s="12"/>
    </row>
    <row r="158" spans="8:17" customFormat="1">
      <c r="H158" s="15"/>
      <c r="I158" s="14"/>
      <c r="J158" s="14"/>
      <c r="K158" s="13"/>
      <c r="L158" s="13"/>
      <c r="M158" s="13"/>
      <c r="N158" s="13"/>
      <c r="O158" s="13"/>
      <c r="P158" s="4"/>
      <c r="Q158" s="12"/>
    </row>
    <row r="159" spans="8:17" customFormat="1">
      <c r="H159" s="15"/>
      <c r="I159" s="14"/>
      <c r="J159" s="14"/>
      <c r="K159" s="13"/>
      <c r="L159" s="13"/>
      <c r="M159" s="13"/>
      <c r="N159" s="13"/>
      <c r="O159" s="13"/>
      <c r="P159" s="4"/>
      <c r="Q159" s="12"/>
    </row>
    <row r="160" spans="8:17" customFormat="1">
      <c r="H160" s="15"/>
      <c r="I160" s="14"/>
      <c r="J160" s="14"/>
      <c r="K160" s="13"/>
      <c r="L160" s="13"/>
      <c r="M160" s="13"/>
      <c r="N160" s="13"/>
      <c r="O160" s="13"/>
      <c r="P160" s="4"/>
      <c r="Q160" s="12"/>
    </row>
    <row r="161" spans="8:17" customFormat="1">
      <c r="H161" s="15"/>
      <c r="I161" s="14"/>
      <c r="J161" s="14"/>
      <c r="K161" s="13"/>
      <c r="L161" s="13"/>
      <c r="M161" s="13"/>
      <c r="N161" s="13"/>
      <c r="O161" s="13"/>
      <c r="P161" s="4"/>
      <c r="Q161" s="12"/>
    </row>
    <row r="162" spans="8:17" customFormat="1">
      <c r="H162" s="15"/>
      <c r="I162" s="14"/>
      <c r="J162" s="14"/>
      <c r="K162" s="13"/>
      <c r="L162" s="13"/>
      <c r="M162" s="13"/>
      <c r="N162" s="13"/>
      <c r="O162" s="13"/>
      <c r="P162" s="4"/>
      <c r="Q162" s="12"/>
    </row>
    <row r="163" spans="8:17" customFormat="1">
      <c r="H163" s="15"/>
      <c r="I163" s="14"/>
      <c r="J163" s="14"/>
      <c r="K163" s="13"/>
      <c r="L163" s="13"/>
      <c r="M163" s="13"/>
      <c r="N163" s="13"/>
      <c r="O163" s="13"/>
      <c r="P163" s="4"/>
      <c r="Q163" s="12"/>
    </row>
    <row r="164" spans="8:17" customFormat="1">
      <c r="H164" s="15"/>
      <c r="I164" s="14"/>
      <c r="J164" s="14"/>
      <c r="K164" s="13"/>
      <c r="L164" s="13"/>
      <c r="M164" s="13"/>
      <c r="N164" s="13"/>
      <c r="O164" s="13"/>
      <c r="P164" s="4"/>
      <c r="Q164" s="12"/>
    </row>
    <row r="165" spans="8:17" customFormat="1">
      <c r="H165" s="15"/>
      <c r="I165" s="14"/>
      <c r="J165" s="14"/>
      <c r="K165" s="13"/>
      <c r="L165" s="13"/>
      <c r="M165" s="13"/>
      <c r="N165" s="13"/>
      <c r="O165" s="13"/>
      <c r="P165" s="4"/>
      <c r="Q165" s="12"/>
    </row>
    <row r="166" spans="8:17" customFormat="1">
      <c r="H166" s="15"/>
      <c r="I166" s="14"/>
      <c r="J166" s="14"/>
      <c r="K166" s="13"/>
      <c r="L166" s="13"/>
      <c r="M166" s="13"/>
      <c r="N166" s="13"/>
      <c r="O166" s="13"/>
      <c r="P166" s="4"/>
      <c r="Q166" s="12"/>
    </row>
    <row r="167" spans="8:17" customFormat="1">
      <c r="H167" s="15"/>
      <c r="I167" s="14"/>
      <c r="J167" s="14"/>
      <c r="K167" s="13"/>
      <c r="L167" s="13"/>
      <c r="M167" s="13"/>
      <c r="N167" s="13"/>
      <c r="O167" s="13"/>
      <c r="P167" s="4"/>
      <c r="Q167" s="12"/>
    </row>
    <row r="168" spans="8:17" customFormat="1">
      <c r="H168" s="15"/>
      <c r="I168" s="14"/>
      <c r="J168" s="14"/>
      <c r="K168" s="13"/>
      <c r="L168" s="13"/>
      <c r="M168" s="13"/>
      <c r="N168" s="13"/>
      <c r="O168" s="13"/>
      <c r="P168" s="4"/>
      <c r="Q168" s="12"/>
    </row>
    <row r="169" spans="8:17" customFormat="1">
      <c r="H169" s="15"/>
      <c r="I169" s="14"/>
      <c r="J169" s="14"/>
      <c r="K169" s="13"/>
      <c r="L169" s="13"/>
      <c r="M169" s="13"/>
      <c r="N169" s="13"/>
      <c r="O169" s="13"/>
      <c r="P169" s="4"/>
      <c r="Q169" s="12"/>
    </row>
    <row r="170" spans="8:17" customFormat="1">
      <c r="H170" s="15"/>
      <c r="I170" s="14"/>
      <c r="J170" s="14"/>
      <c r="K170" s="13"/>
      <c r="L170" s="13"/>
      <c r="M170" s="13"/>
      <c r="N170" s="13"/>
      <c r="O170" s="13"/>
      <c r="P170" s="4"/>
      <c r="Q170" s="12"/>
    </row>
    <row r="171" spans="8:17" customFormat="1">
      <c r="H171" s="15"/>
      <c r="I171" s="14"/>
      <c r="J171" s="14"/>
      <c r="K171" s="13"/>
      <c r="L171" s="13"/>
      <c r="M171" s="13"/>
      <c r="N171" s="13"/>
      <c r="O171" s="13"/>
      <c r="P171" s="4"/>
      <c r="Q171" s="12"/>
    </row>
    <row r="172" spans="8:17" customFormat="1">
      <c r="H172" s="15"/>
      <c r="I172" s="14"/>
      <c r="J172" s="14"/>
      <c r="K172" s="13"/>
      <c r="L172" s="13"/>
      <c r="M172" s="13"/>
      <c r="N172" s="13"/>
      <c r="O172" s="13"/>
      <c r="P172" s="4"/>
      <c r="Q172" s="12"/>
    </row>
    <row r="173" spans="8:17" customFormat="1">
      <c r="H173" s="15"/>
      <c r="I173" s="14"/>
      <c r="J173" s="14"/>
      <c r="K173" s="13"/>
      <c r="L173" s="13"/>
      <c r="M173" s="13"/>
      <c r="N173" s="13"/>
      <c r="O173" s="13"/>
      <c r="P173" s="4"/>
      <c r="Q173" s="12"/>
    </row>
    <row r="174" spans="8:17" customFormat="1">
      <c r="H174" s="15"/>
      <c r="I174" s="14"/>
      <c r="J174" s="14"/>
      <c r="K174" s="13"/>
      <c r="L174" s="13"/>
      <c r="M174" s="13"/>
      <c r="N174" s="13"/>
      <c r="O174" s="13"/>
      <c r="P174" s="4"/>
      <c r="Q174" s="12"/>
    </row>
    <row r="175" spans="8:17" customFormat="1">
      <c r="H175" s="15"/>
      <c r="I175" s="14"/>
      <c r="J175" s="14"/>
      <c r="K175" s="13"/>
      <c r="L175" s="13"/>
      <c r="M175" s="13"/>
      <c r="N175" s="13"/>
      <c r="O175" s="13"/>
      <c r="P175" s="4"/>
      <c r="Q175" s="12"/>
    </row>
    <row r="176" spans="8:17" customFormat="1">
      <c r="H176" s="15"/>
      <c r="I176" s="14"/>
      <c r="J176" s="14"/>
      <c r="K176" s="13"/>
      <c r="L176" s="13"/>
      <c r="M176" s="13"/>
      <c r="N176" s="13"/>
      <c r="O176" s="13"/>
      <c r="P176" s="4"/>
      <c r="Q176" s="12"/>
    </row>
    <row r="177" spans="8:17" customFormat="1">
      <c r="H177" s="15"/>
      <c r="I177" s="14"/>
      <c r="J177" s="14"/>
      <c r="K177" s="13"/>
      <c r="L177" s="13"/>
      <c r="M177" s="13"/>
      <c r="N177" s="13"/>
      <c r="O177" s="13"/>
      <c r="P177" s="4"/>
      <c r="Q177" s="12"/>
    </row>
    <row r="178" spans="8:17" customFormat="1">
      <c r="H178" s="15"/>
      <c r="I178" s="14"/>
      <c r="J178" s="14"/>
      <c r="K178" s="13"/>
      <c r="L178" s="13"/>
      <c r="M178" s="13"/>
      <c r="N178" s="13"/>
      <c r="O178" s="13"/>
      <c r="P178" s="4"/>
      <c r="Q178" s="12"/>
    </row>
    <row r="179" spans="8:17" customFormat="1">
      <c r="H179" s="15"/>
      <c r="I179" s="14"/>
      <c r="J179" s="14"/>
      <c r="K179" s="13"/>
      <c r="L179" s="13"/>
      <c r="M179" s="13"/>
      <c r="N179" s="13"/>
      <c r="O179" s="13"/>
      <c r="P179" s="4"/>
      <c r="Q179" s="12"/>
    </row>
    <row r="180" spans="8:17" customFormat="1">
      <c r="H180" s="15"/>
      <c r="I180" s="14"/>
      <c r="J180" s="14"/>
      <c r="K180" s="13"/>
      <c r="L180" s="13"/>
      <c r="M180" s="13"/>
      <c r="N180" s="13"/>
      <c r="O180" s="13"/>
      <c r="P180" s="4"/>
      <c r="Q180" s="12"/>
    </row>
    <row r="181" spans="8:17" customFormat="1">
      <c r="H181" s="15"/>
      <c r="I181" s="14"/>
      <c r="J181" s="14"/>
      <c r="K181" s="13"/>
      <c r="L181" s="13"/>
      <c r="M181" s="13"/>
      <c r="N181" s="13"/>
      <c r="O181" s="13"/>
      <c r="P181" s="4"/>
      <c r="Q181" s="12"/>
    </row>
    <row r="182" spans="8:17" customFormat="1">
      <c r="H182" s="15"/>
      <c r="I182" s="14"/>
      <c r="J182" s="14"/>
      <c r="K182" s="13"/>
      <c r="L182" s="13"/>
      <c r="M182" s="13"/>
      <c r="N182" s="13"/>
      <c r="O182" s="13"/>
      <c r="P182" s="4"/>
      <c r="Q182" s="12"/>
    </row>
    <row r="183" spans="8:17" customFormat="1">
      <c r="H183" s="15"/>
      <c r="I183" s="14"/>
      <c r="J183" s="14"/>
      <c r="K183" s="13"/>
      <c r="L183" s="13"/>
      <c r="M183" s="13"/>
      <c r="N183" s="13"/>
      <c r="O183" s="13"/>
      <c r="P183" s="4"/>
      <c r="Q183" s="12"/>
    </row>
    <row r="184" spans="8:17" customFormat="1">
      <c r="H184" s="15"/>
      <c r="I184" s="14"/>
      <c r="J184" s="14"/>
      <c r="K184" s="13"/>
      <c r="L184" s="13"/>
      <c r="M184" s="13"/>
      <c r="N184" s="13"/>
      <c r="O184" s="13"/>
      <c r="P184" s="4"/>
      <c r="Q184" s="12"/>
    </row>
    <row r="185" spans="8:17" customFormat="1">
      <c r="H185" s="15"/>
      <c r="I185" s="14"/>
      <c r="J185" s="14"/>
      <c r="K185" s="13"/>
      <c r="L185" s="13"/>
      <c r="M185" s="13"/>
      <c r="N185" s="13"/>
      <c r="O185" s="13"/>
      <c r="P185" s="4"/>
      <c r="Q185" s="12"/>
    </row>
    <row r="186" spans="8:17" customFormat="1">
      <c r="H186" s="15"/>
      <c r="I186" s="14"/>
      <c r="J186" s="14"/>
      <c r="K186" s="13"/>
      <c r="L186" s="13"/>
      <c r="M186" s="13"/>
      <c r="N186" s="13"/>
      <c r="O186" s="13"/>
      <c r="P186" s="4"/>
      <c r="Q186" s="12"/>
    </row>
    <row r="187" spans="8:17" customFormat="1">
      <c r="H187" s="15"/>
      <c r="I187" s="14"/>
      <c r="J187" s="14"/>
      <c r="K187" s="13"/>
      <c r="L187" s="13"/>
      <c r="M187" s="13"/>
      <c r="N187" s="13"/>
      <c r="O187" s="13"/>
      <c r="P187" s="4"/>
      <c r="Q187" s="12"/>
    </row>
    <row r="188" spans="8:17" customFormat="1">
      <c r="H188" s="15"/>
      <c r="I188" s="14"/>
      <c r="J188" s="14"/>
      <c r="K188" s="13"/>
      <c r="L188" s="13"/>
      <c r="M188" s="13"/>
      <c r="N188" s="13"/>
      <c r="O188" s="13"/>
      <c r="P188" s="4"/>
      <c r="Q188" s="12"/>
    </row>
    <row r="189" spans="8:17" customFormat="1">
      <c r="H189" s="15"/>
      <c r="I189" s="14"/>
      <c r="J189" s="14"/>
      <c r="K189" s="13"/>
      <c r="L189" s="13"/>
      <c r="M189" s="13"/>
      <c r="N189" s="13"/>
      <c r="O189" s="13"/>
      <c r="P189" s="4"/>
      <c r="Q189" s="12"/>
    </row>
    <row r="190" spans="8:17" customFormat="1">
      <c r="H190" s="15"/>
      <c r="I190" s="14"/>
      <c r="J190" s="14"/>
      <c r="K190" s="13"/>
      <c r="L190" s="13"/>
      <c r="M190" s="13"/>
      <c r="N190" s="13"/>
      <c r="O190" s="13"/>
      <c r="P190" s="4"/>
      <c r="Q190" s="12"/>
    </row>
    <row r="191" spans="8:17" customFormat="1">
      <c r="H191" s="15"/>
      <c r="I191" s="14"/>
      <c r="J191" s="14"/>
      <c r="K191" s="13"/>
      <c r="L191" s="13"/>
      <c r="M191" s="13"/>
      <c r="N191" s="13"/>
      <c r="O191" s="13"/>
      <c r="P191" s="4"/>
      <c r="Q191" s="12"/>
    </row>
    <row r="192" spans="8:17" customFormat="1">
      <c r="H192" s="15"/>
      <c r="I192" s="14"/>
      <c r="J192" s="14"/>
      <c r="K192" s="13"/>
      <c r="L192" s="13"/>
      <c r="M192" s="13"/>
      <c r="N192" s="13"/>
      <c r="O192" s="13"/>
      <c r="P192" s="4"/>
      <c r="Q192" s="12"/>
    </row>
    <row r="193" spans="8:17" customFormat="1">
      <c r="H193" s="15"/>
      <c r="I193" s="14"/>
      <c r="J193" s="14"/>
      <c r="K193" s="13"/>
      <c r="L193" s="13"/>
      <c r="M193" s="13"/>
      <c r="N193" s="13"/>
      <c r="O193" s="13"/>
      <c r="P193" s="4"/>
      <c r="Q193" s="12"/>
    </row>
    <row r="194" spans="8:17" customFormat="1">
      <c r="H194" s="15"/>
      <c r="I194" s="14"/>
      <c r="J194" s="14"/>
      <c r="K194" s="13"/>
      <c r="L194" s="13"/>
      <c r="M194" s="13"/>
      <c r="N194" s="13"/>
      <c r="O194" s="13"/>
      <c r="P194" s="4"/>
      <c r="Q194" s="12"/>
    </row>
    <row r="195" spans="8:17" customFormat="1">
      <c r="H195" s="15"/>
      <c r="I195" s="14"/>
      <c r="J195" s="14"/>
      <c r="K195" s="13"/>
      <c r="L195" s="13"/>
      <c r="M195" s="13"/>
      <c r="N195" s="13"/>
      <c r="O195" s="13"/>
      <c r="P195" s="4"/>
      <c r="Q195" s="12"/>
    </row>
    <row r="196" spans="8:17" customFormat="1">
      <c r="H196" s="15"/>
      <c r="I196" s="14"/>
      <c r="J196" s="14"/>
      <c r="K196" s="13"/>
      <c r="L196" s="13"/>
      <c r="M196" s="13"/>
      <c r="N196" s="13"/>
      <c r="O196" s="13"/>
      <c r="P196" s="4"/>
      <c r="Q196" s="12"/>
    </row>
    <row r="197" spans="8:17" customFormat="1">
      <c r="H197" s="15"/>
      <c r="I197" s="14"/>
      <c r="J197" s="14"/>
      <c r="K197" s="13"/>
      <c r="L197" s="13"/>
      <c r="M197" s="13"/>
      <c r="N197" s="13"/>
      <c r="O197" s="13"/>
      <c r="P197" s="4"/>
      <c r="Q197" s="12"/>
    </row>
    <row r="198" spans="8:17" customFormat="1">
      <c r="H198" s="15"/>
      <c r="I198" s="14"/>
      <c r="J198" s="14"/>
      <c r="K198" s="13"/>
      <c r="L198" s="13"/>
      <c r="M198" s="13"/>
      <c r="N198" s="13"/>
      <c r="O198" s="13"/>
      <c r="P198" s="4"/>
      <c r="Q198" s="12"/>
    </row>
    <row r="199" spans="8:17" customFormat="1">
      <c r="H199" s="15"/>
      <c r="I199" s="14"/>
      <c r="J199" s="14"/>
      <c r="K199" s="13"/>
      <c r="L199" s="13"/>
      <c r="M199" s="13"/>
      <c r="N199" s="13"/>
      <c r="O199" s="13"/>
      <c r="P199" s="4"/>
      <c r="Q199" s="12"/>
    </row>
    <row r="200" spans="8:17" customFormat="1">
      <c r="H200" s="15"/>
      <c r="I200" s="14"/>
      <c r="J200" s="14"/>
      <c r="K200" s="13"/>
      <c r="L200" s="13"/>
      <c r="M200" s="13"/>
      <c r="N200" s="13"/>
      <c r="O200" s="13"/>
      <c r="P200" s="4"/>
      <c r="Q200" s="12"/>
    </row>
    <row r="201" spans="8:17" customFormat="1">
      <c r="H201" s="15"/>
      <c r="I201" s="14"/>
      <c r="J201" s="14"/>
      <c r="K201" s="13"/>
      <c r="L201" s="13"/>
      <c r="M201" s="13"/>
      <c r="N201" s="13"/>
      <c r="O201" s="13"/>
      <c r="P201" s="4"/>
      <c r="Q201" s="12"/>
    </row>
    <row r="202" spans="8:17" customFormat="1">
      <c r="H202" s="15"/>
      <c r="I202" s="14"/>
      <c r="J202" s="14"/>
      <c r="K202" s="13"/>
      <c r="L202" s="13"/>
      <c r="M202" s="13"/>
      <c r="N202" s="13"/>
      <c r="O202" s="13"/>
      <c r="P202" s="4"/>
      <c r="Q202" s="12"/>
    </row>
    <row r="203" spans="8:17" customFormat="1">
      <c r="H203" s="15"/>
      <c r="I203" s="14"/>
      <c r="J203" s="14"/>
      <c r="K203" s="13"/>
      <c r="L203" s="13"/>
      <c r="M203" s="13"/>
      <c r="N203" s="13"/>
      <c r="O203" s="13"/>
      <c r="P203" s="4"/>
      <c r="Q203" s="12"/>
    </row>
    <row r="204" spans="8:17" customFormat="1">
      <c r="H204" s="15"/>
      <c r="I204" s="14"/>
      <c r="J204" s="14"/>
      <c r="K204" s="13"/>
      <c r="L204" s="13"/>
      <c r="M204" s="13"/>
      <c r="N204" s="13"/>
      <c r="O204" s="13"/>
      <c r="P204" s="4"/>
      <c r="Q204" s="12"/>
    </row>
    <row r="205" spans="8:17" customFormat="1">
      <c r="H205" s="15"/>
      <c r="I205" s="14"/>
      <c r="J205" s="14"/>
      <c r="K205" s="13"/>
      <c r="L205" s="13"/>
      <c r="M205" s="13"/>
      <c r="N205" s="13"/>
      <c r="O205" s="13"/>
      <c r="P205" s="4"/>
      <c r="Q205" s="12"/>
    </row>
    <row r="206" spans="8:17" customFormat="1">
      <c r="H206" s="15"/>
      <c r="I206" s="14"/>
      <c r="J206" s="14"/>
      <c r="K206" s="13"/>
      <c r="L206" s="13"/>
      <c r="M206" s="13"/>
      <c r="N206" s="13"/>
      <c r="O206" s="13"/>
      <c r="P206" s="4"/>
      <c r="Q206" s="12"/>
    </row>
  </sheetData>
  <mergeCells count="16">
    <mergeCell ref="A68:A69"/>
    <mergeCell ref="C68:C69"/>
    <mergeCell ref="B75:I75"/>
    <mergeCell ref="H13:H16"/>
    <mergeCell ref="I13:I16"/>
    <mergeCell ref="H20:H23"/>
    <mergeCell ref="I33:I35"/>
    <mergeCell ref="H33:H35"/>
    <mergeCell ref="I28:I31"/>
    <mergeCell ref="H28:H31"/>
    <mergeCell ref="A6:I6"/>
    <mergeCell ref="A7:I7"/>
    <mergeCell ref="A8:I8"/>
    <mergeCell ref="A9:G9"/>
    <mergeCell ref="F10:G10"/>
    <mergeCell ref="H10:I10"/>
  </mergeCells>
  <printOptions horizontalCentered="1" verticalCentered="1"/>
  <pageMargins left="0.19685039370078741" right="0" top="0" bottom="0" header="0" footer="0.51181102362204722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 цен</vt:lpstr>
      <vt:lpstr>'Прейскурант цен'!Область_печати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melihova</dc:creator>
  <cp:lastModifiedBy>Игорь Назмеев</cp:lastModifiedBy>
  <dcterms:created xsi:type="dcterms:W3CDTF">2024-01-09T02:14:49Z</dcterms:created>
  <dcterms:modified xsi:type="dcterms:W3CDTF">2024-01-09T02:48:50Z</dcterms:modified>
</cp:coreProperties>
</file>